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Licitacoes-GLC\EDI\Entrada\Engenharia\2020\0000931-2020\"/>
    </mc:Choice>
  </mc:AlternateContent>
  <bookViews>
    <workbookView xWindow="10035" yWindow="60" windowWidth="10530" windowHeight="7965" tabRatio="594"/>
  </bookViews>
  <sheets>
    <sheet name="Planilha de Orçamento" sheetId="9" r:id="rId1"/>
    <sheet name="BDI" sheetId="10" r:id="rId2"/>
  </sheets>
  <externalReferences>
    <externalReference r:id="rId3"/>
  </externalReferences>
  <definedNames>
    <definedName name="_xlnm.Print_Area" localSheetId="1">BDI!$A$1:$I$33</definedName>
    <definedName name="_xlnm.Print_Area" localSheetId="0">'Planilha de Orçamento'!$A$1:$G$207</definedName>
    <definedName name="_xlnm.Print_Titles" localSheetId="0">'Planilha de Orçamento'!$12:$13</definedName>
  </definedNames>
  <calcPr calcId="162913" fullPrecision="0"/>
</workbook>
</file>

<file path=xl/calcChain.xml><?xml version="1.0" encoding="utf-8"?>
<calcChain xmlns="http://schemas.openxmlformats.org/spreadsheetml/2006/main">
  <c r="F157" i="9" l="1"/>
  <c r="E157" i="9"/>
  <c r="E145" i="9"/>
  <c r="E115" i="9"/>
  <c r="E104" i="9"/>
  <c r="E26" i="9"/>
  <c r="F26" i="9"/>
  <c r="F145" i="9" l="1"/>
  <c r="F115" i="9"/>
  <c r="F104" i="9"/>
  <c r="G91" i="9"/>
  <c r="G92" i="9"/>
  <c r="G93" i="9"/>
  <c r="G94" i="9"/>
  <c r="G95" i="9"/>
  <c r="G96" i="9"/>
  <c r="G97" i="9"/>
  <c r="G98" i="9"/>
  <c r="G99" i="9"/>
  <c r="G100" i="9"/>
  <c r="G101" i="9"/>
  <c r="G102" i="9"/>
  <c r="G103" i="9"/>
  <c r="G106" i="9"/>
  <c r="G107" i="9"/>
  <c r="G108" i="9"/>
  <c r="G109" i="9"/>
  <c r="G110" i="9"/>
  <c r="G111" i="9"/>
  <c r="G112" i="9"/>
  <c r="G113" i="9"/>
  <c r="G114"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7" i="9"/>
  <c r="G148" i="9"/>
  <c r="G149" i="9"/>
  <c r="G150" i="9"/>
  <c r="G151" i="9"/>
  <c r="G152" i="9"/>
  <c r="G153" i="9"/>
  <c r="G154" i="9"/>
  <c r="G155" i="9"/>
  <c r="G156" i="9"/>
  <c r="G90" i="9"/>
  <c r="G157" i="9" l="1"/>
  <c r="G145" i="9"/>
  <c r="G115" i="9"/>
  <c r="G104" i="9"/>
  <c r="F158" i="9"/>
  <c r="E158" i="9"/>
  <c r="F86" i="9"/>
  <c r="E86" i="9"/>
  <c r="E65" i="9"/>
  <c r="F65" i="9"/>
  <c r="F53" i="9"/>
  <c r="E53" i="9"/>
  <c r="F38" i="9"/>
  <c r="E38" i="9"/>
  <c r="G158" i="9" l="1"/>
  <c r="C31" i="9"/>
  <c r="G32" i="9"/>
  <c r="E33" i="9" l="1"/>
  <c r="F33" i="9"/>
  <c r="G64" i="9"/>
  <c r="C69" i="9"/>
  <c r="G69" i="9" s="1"/>
  <c r="C43" i="9"/>
  <c r="C60" i="9"/>
  <c r="C70" i="9" s="1"/>
  <c r="G59" i="9"/>
  <c r="C19" i="9"/>
  <c r="C41" i="9"/>
  <c r="C42" i="9"/>
  <c r="C67" i="9"/>
  <c r="C57" i="9"/>
  <c r="G30" i="9"/>
  <c r="G19" i="9" l="1"/>
  <c r="G57" i="9"/>
  <c r="F61" i="9"/>
  <c r="E61" i="9"/>
  <c r="E72" i="9"/>
  <c r="F72" i="9"/>
  <c r="G41" i="9"/>
  <c r="F44" i="9"/>
  <c r="E44" i="9"/>
  <c r="G16" i="9"/>
  <c r="G85" i="9"/>
  <c r="G84" i="9"/>
  <c r="G83" i="9"/>
  <c r="G82" i="9"/>
  <c r="G81" i="9"/>
  <c r="G80" i="9"/>
  <c r="G79" i="9"/>
  <c r="G78" i="9"/>
  <c r="G77" i="9"/>
  <c r="G76" i="9"/>
  <c r="G75" i="9"/>
  <c r="G74" i="9"/>
  <c r="G71" i="9"/>
  <c r="G70" i="9"/>
  <c r="G161" i="9"/>
  <c r="G162" i="9"/>
  <c r="G68" i="9"/>
  <c r="G67" i="9"/>
  <c r="G63" i="9"/>
  <c r="G65" i="9" s="1"/>
  <c r="G60" i="9"/>
  <c r="G58" i="9"/>
  <c r="G56" i="9"/>
  <c r="G55" i="9"/>
  <c r="G52" i="9"/>
  <c r="G51" i="9"/>
  <c r="G50" i="9"/>
  <c r="G49" i="9"/>
  <c r="G48" i="9"/>
  <c r="G47" i="9"/>
  <c r="G46" i="9"/>
  <c r="G43" i="9"/>
  <c r="G42" i="9"/>
  <c r="G40" i="9"/>
  <c r="G37" i="9"/>
  <c r="G36" i="9"/>
  <c r="G35" i="9"/>
  <c r="G31" i="9"/>
  <c r="G29" i="9"/>
  <c r="G28" i="9"/>
  <c r="G25" i="9"/>
  <c r="G24" i="9"/>
  <c r="G23" i="9"/>
  <c r="G22" i="9"/>
  <c r="G20" i="9"/>
  <c r="G18" i="9"/>
  <c r="G86" i="9" l="1"/>
  <c r="G44" i="9"/>
  <c r="G38" i="9"/>
  <c r="G33" i="9"/>
  <c r="G26" i="9"/>
  <c r="G53" i="9"/>
  <c r="G61" i="9"/>
  <c r="G72" i="9"/>
  <c r="F87" i="9"/>
  <c r="E87" i="9"/>
  <c r="G177" i="9"/>
  <c r="G87" i="9" l="1"/>
  <c r="G166" i="9"/>
  <c r="F200" i="9"/>
  <c r="E200" i="9"/>
  <c r="F173" i="9"/>
  <c r="E173" i="9"/>
  <c r="G170" i="9"/>
  <c r="G172" i="9"/>
  <c r="G168" i="9"/>
  <c r="G171" i="9"/>
  <c r="G199" i="9" l="1"/>
  <c r="G197" i="9" l="1"/>
  <c r="G196" i="9"/>
  <c r="G195" i="9"/>
  <c r="G194" i="9"/>
  <c r="G193" i="9"/>
  <c r="G192" i="9"/>
  <c r="G191" i="9"/>
  <c r="G190" i="9"/>
  <c r="G189" i="9"/>
  <c r="G176" i="9"/>
  <c r="G178" i="9"/>
  <c r="G179" i="9"/>
  <c r="G180" i="9"/>
  <c r="G181" i="9"/>
  <c r="G163" i="9"/>
  <c r="G164" i="9"/>
  <c r="G165" i="9"/>
  <c r="G167" i="9"/>
  <c r="G169" i="9"/>
  <c r="G185" i="9"/>
  <c r="G186" i="9"/>
  <c r="G175" i="9" l="1"/>
  <c r="E204" i="9"/>
  <c r="F204" i="9"/>
  <c r="G202" i="9"/>
  <c r="F182" i="9"/>
  <c r="E182" i="9"/>
  <c r="G203" i="9"/>
  <c r="G198" i="9"/>
  <c r="G188" i="9"/>
  <c r="G187" i="9"/>
  <c r="G184" i="9"/>
  <c r="F205" i="9" l="1"/>
  <c r="F206" i="9" s="1"/>
  <c r="E205" i="9"/>
  <c r="E206" i="9" s="1"/>
  <c r="G200" i="9"/>
  <c r="G204" i="9"/>
  <c r="G173" i="9"/>
  <c r="G182" i="9" l="1"/>
  <c r="G205" i="9" s="1"/>
  <c r="G206" i="9" s="1"/>
  <c r="D13" i="10" l="1"/>
  <c r="D21" i="10" s="1"/>
  <c r="G3" i="9" s="1"/>
  <c r="F207" i="9" l="1"/>
  <c r="E207" i="9"/>
  <c r="G207" i="9"/>
</calcChain>
</file>

<file path=xl/sharedStrings.xml><?xml version="1.0" encoding="utf-8"?>
<sst xmlns="http://schemas.openxmlformats.org/spreadsheetml/2006/main" count="700" uniqueCount="386">
  <si>
    <t>DESCRIÇÃO</t>
  </si>
  <si>
    <t>QUANT.</t>
  </si>
  <si>
    <t>MATERIAL</t>
  </si>
  <si>
    <t>EMAIL:</t>
  </si>
  <si>
    <t xml:space="preserve">MÃO DE OBRA </t>
  </si>
  <si>
    <t>RAZÃO SOCIAL:</t>
  </si>
  <si>
    <t>CNPJ:</t>
  </si>
  <si>
    <t>DATA DA PROPOSTA</t>
  </si>
  <si>
    <t>ITENS</t>
  </si>
  <si>
    <t>INSTALAÇÕES MECÂNICAS</t>
  </si>
  <si>
    <t>SUBTOTAL INSTALAÇÕES MECÂNICAS</t>
  </si>
  <si>
    <t>cj</t>
  </si>
  <si>
    <t>m</t>
  </si>
  <si>
    <t xml:space="preserve">un </t>
  </si>
  <si>
    <t>FONE:</t>
  </si>
  <si>
    <t>1.1</t>
  </si>
  <si>
    <t>1.2</t>
  </si>
  <si>
    <t>BDI</t>
  </si>
  <si>
    <t>LOTE</t>
  </si>
  <si>
    <t>ÚNICO</t>
  </si>
  <si>
    <t>PLANILHA DE ORÇAMENTO</t>
  </si>
  <si>
    <t>ENDEREÇO:</t>
  </si>
  <si>
    <t>PROPONENTE</t>
  </si>
  <si>
    <t>PROPOSTA</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</si>
  <si>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</si>
  <si>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</si>
  <si>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</si>
  <si>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</si>
  <si>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</si>
  <si>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</si>
  <si>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</si>
  <si>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</si>
  <si>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</si>
  <si>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</si>
  <si>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</si>
  <si>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</si>
  <si>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</si>
  <si>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</si>
  <si>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</si>
  <si>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</si>
  <si>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</si>
  <si>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</si>
  <si>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</si>
  <si>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</si>
  <si>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</si>
  <si>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</si>
  <si>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</si>
  <si>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</si>
  <si>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</si>
  <si>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</si>
  <si>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</si>
  <si>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</si>
  <si>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</si>
  <si>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</si>
  <si>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</si>
  <si>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UN.</t>
  </si>
  <si>
    <t>CUSTO TOTAL GERAL</t>
  </si>
  <si>
    <t>TOTAL GERAL COM BDI</t>
  </si>
  <si>
    <t>kg</t>
  </si>
  <si>
    <t>2.1</t>
  </si>
  <si>
    <t>2.2</t>
  </si>
  <si>
    <t>2.3</t>
  </si>
  <si>
    <t>1.3</t>
  </si>
  <si>
    <t>3.1</t>
  </si>
  <si>
    <t>3.2</t>
  </si>
  <si>
    <t>3.3</t>
  </si>
  <si>
    <t>3.4</t>
  </si>
  <si>
    <t>3.5</t>
  </si>
  <si>
    <t>3.6</t>
  </si>
  <si>
    <t>3.7</t>
  </si>
  <si>
    <t>3.8</t>
  </si>
  <si>
    <t>3.9</t>
  </si>
  <si>
    <t>3.10</t>
  </si>
  <si>
    <t>3.11</t>
  </si>
  <si>
    <r>
      <t xml:space="preserve">Tubo em PVC </t>
    </r>
    <r>
      <rPr>
        <sz val="10"/>
        <rFont val="Calibri"/>
        <family val="2"/>
      </rPr>
      <t>Ø</t>
    </r>
    <r>
      <rPr>
        <sz val="11"/>
        <rFont val="Calibri"/>
        <family val="2"/>
      </rPr>
      <t xml:space="preserve"> 300mm - cor branca</t>
    </r>
  </si>
  <si>
    <t>Conexão tipo "joelho 90°" PVC - 300mm - cor branca</t>
  </si>
  <si>
    <t>Instalações diversas</t>
  </si>
  <si>
    <t>Timer programação horário/semanal Ref.: RTST20 COEL</t>
  </si>
  <si>
    <t>PERFIL VIGA "I" (h=100mm - b= 70mm - esp.: 5mm) aço carbono</t>
  </si>
  <si>
    <t>Fornecimento e instalação do sistema de distribuição de ar</t>
  </si>
  <si>
    <t>m²</t>
  </si>
  <si>
    <t>3.12</t>
  </si>
  <si>
    <t>4.1</t>
  </si>
  <si>
    <t>4.2</t>
  </si>
  <si>
    <r>
      <t xml:space="preserve">Duto circular flexivel </t>
    </r>
    <r>
      <rPr>
        <sz val="10"/>
        <rFont val="Calibri"/>
        <family val="2"/>
      </rPr>
      <t>Ø</t>
    </r>
    <r>
      <rPr>
        <sz val="11"/>
        <rFont val="Calibri"/>
        <family val="2"/>
      </rPr>
      <t xml:space="preserve"> 12" sem isolamento termico</t>
    </r>
  </si>
  <si>
    <t>2.4</t>
  </si>
  <si>
    <t>2.5</t>
  </si>
  <si>
    <t>Manta de filtragem classificação G4 para sistema de ar condicionado</t>
  </si>
  <si>
    <t>2.6</t>
  </si>
  <si>
    <t>3.13</t>
  </si>
  <si>
    <t xml:space="preserve">Tubos e conexões de cobre para refrigeração, bitola cfe tabela do fabricante, espessura minima de parede 0,8mm, </t>
  </si>
  <si>
    <t>x,xx</t>
  </si>
  <si>
    <r>
      <t xml:space="preserve">Fornecer e instalar condicionador de ar </t>
    </r>
    <r>
      <rPr>
        <b/>
        <sz val="10"/>
        <rFont val="Calibri"/>
        <family val="2"/>
        <scheme val="minor"/>
      </rPr>
      <t>NOVO</t>
    </r>
    <r>
      <rPr>
        <sz val="10"/>
        <rFont val="Calibri"/>
        <family val="2"/>
        <scheme val="minor"/>
      </rPr>
      <t xml:space="preserve"> capacidade para 2.0TR, evaporador modelo HI-WALL, controle remoto sem fio, condensador com descarga axial na horizontal, ciclo reverso, monofásico 220V, fluido refrigerante R410-A</t>
    </r>
  </si>
  <si>
    <r>
      <t xml:space="preserve">Instalar condicionador de ar </t>
    </r>
    <r>
      <rPr>
        <b/>
        <sz val="10"/>
        <rFont val="Calibri"/>
        <family val="2"/>
        <scheme val="minor"/>
      </rPr>
      <t xml:space="preserve">USADO FORNECIDO PELO BANCO </t>
    </r>
    <r>
      <rPr>
        <sz val="10"/>
        <rFont val="Calibri"/>
        <family val="2"/>
        <scheme val="minor"/>
      </rPr>
      <t>capacidade para 15.0TR, evaporador modelo SELF CONTAINED posição vertical com descarga superior, aquecimento por resistências elétricas, duplo condensador de 7.5TR, tipo axial na vertical (barril), ambas unidades trifásicas 220V, fluido refrigerante R22</t>
    </r>
  </si>
  <si>
    <r>
      <t xml:space="preserve">Instalar condicionador de ar </t>
    </r>
    <r>
      <rPr>
        <b/>
        <sz val="10"/>
        <rFont val="Calibri"/>
        <family val="2"/>
        <scheme val="minor"/>
      </rPr>
      <t xml:space="preserve">USADO EXISTENTE NO LOCAL </t>
    </r>
    <r>
      <rPr>
        <sz val="10"/>
        <rFont val="Calibri"/>
        <family val="2"/>
        <scheme val="minor"/>
      </rPr>
      <t>capacidade para 3.0TR, evaporador modelo BUILTIN (embutir forro), controle remoto sem fio, condensador tipo axial na vertical (barril), ciclo reverso, monofásico 220V, fluido refrigerante R22</t>
    </r>
  </si>
  <si>
    <t xml:space="preserve">Tubos em borracha elastomérica para isolamento de linhas frigorígenas diâmetro cfe bitolas </t>
  </si>
  <si>
    <r>
      <t xml:space="preserve">Cabo elétrico tipo PP </t>
    </r>
    <r>
      <rPr>
        <sz val="10"/>
        <rFont val="Calibri"/>
        <family val="2"/>
      </rPr>
      <t>Ø</t>
    </r>
    <r>
      <rPr>
        <sz val="11"/>
        <rFont val="Calibri"/>
        <family val="2"/>
      </rPr>
      <t xml:space="preserve"> 5x2.5mm² - 750V - 70°C</t>
    </r>
  </si>
  <si>
    <t>Fornecer e instalar ventilador heliocentrífugo com elemento acústico, fabricado em chapa de aço, rolamento de esferas de lubrificação permanente, corpo motor desmontável, duas velocidades.
REF.: MODELO TD-SILENT-1000/200 DA SOLER &amp; PALAU OU EQUIVALENTE.</t>
  </si>
  <si>
    <t>Lâmina de alumínio corrugado esp. 0,15mm</t>
  </si>
  <si>
    <t>1.5</t>
  </si>
  <si>
    <t>1.6</t>
  </si>
  <si>
    <t>1.7</t>
  </si>
  <si>
    <t>1.8</t>
  </si>
  <si>
    <t>Fornecimento e instalação de condicionadores</t>
  </si>
  <si>
    <t>Fornecimento e instalação de sistema de renovação de ar</t>
  </si>
  <si>
    <t>Contator trifásico Ref.: WEG-25A</t>
  </si>
  <si>
    <r>
      <t xml:space="preserve">Colarinho </t>
    </r>
    <r>
      <rPr>
        <sz val="10"/>
        <rFont val="Calibri"/>
        <family val="2"/>
      </rPr>
      <t>Ø 6" rosquavel em chapa galvanizada sem registro</t>
    </r>
  </si>
  <si>
    <r>
      <t xml:space="preserve">Colarinho </t>
    </r>
    <r>
      <rPr>
        <sz val="10"/>
        <rFont val="Calibri"/>
        <family val="2"/>
      </rPr>
      <t>Ø 8" rosquavel em chapa galvanizada sem registro</t>
    </r>
  </si>
  <si>
    <t>Difusor insuflamento quadrado 12" - 4 vias equipado com caixa plenum e registro borboleta  - em aluminio cor a definir</t>
  </si>
  <si>
    <t>Difusor insuflamento quadrado 9" - 4 vias equipado com caixa plenum e registro borboleta  - em aluminio cor a definir</t>
  </si>
  <si>
    <t>Grelha quadrada de retorno (30x30)cm para porta com dupla moldura - aletas fixas a 45° na horizontal - aluminio cor a definir</t>
  </si>
  <si>
    <r>
      <t xml:space="preserve">Duto flexível </t>
    </r>
    <r>
      <rPr>
        <sz val="10"/>
        <rFont val="Calibri"/>
        <family val="2"/>
      </rPr>
      <t>Ø</t>
    </r>
    <r>
      <rPr>
        <sz val="11"/>
        <rFont val="Calibri"/>
        <family val="2"/>
      </rPr>
      <t xml:space="preserve"> 8" com isolamento térmico em la de vidro e papel kraft aluminizado</t>
    </r>
  </si>
  <si>
    <r>
      <t xml:space="preserve">Duto flexível </t>
    </r>
    <r>
      <rPr>
        <sz val="10"/>
        <rFont val="Calibri"/>
        <family val="2"/>
      </rPr>
      <t>Ø</t>
    </r>
    <r>
      <rPr>
        <sz val="11"/>
        <rFont val="Calibri"/>
        <family val="2"/>
      </rPr>
      <t xml:space="preserve"> 6" com isolamento térmico em la de vidro e papel kraft aluminizado</t>
    </r>
  </si>
  <si>
    <t xml:space="preserve">Damper de regulagem de vazão secção retangular ( 30X35)cm  com palhetas opostas </t>
  </si>
  <si>
    <t xml:space="preserve">Damper de regulagem de vazão secção retangular ( 35X35)cm  com palhetas opostas </t>
  </si>
  <si>
    <t xml:space="preserve">Damper de regulagem de vazão secção retangular ( 45X35)cm  com palhetas opostas </t>
  </si>
  <si>
    <t xml:space="preserve">Damper de regulagem de vazão secção retangular ( 60X35)cm  com palhetas opostas </t>
  </si>
  <si>
    <t xml:space="preserve">Damper de regulagem de vazão secção retangular ( 80X35)cm  com palhetas opostas </t>
  </si>
  <si>
    <t xml:space="preserve">Damper de regulagem de vazão secção retangular ( 120X40)cm  com palhetas opostas </t>
  </si>
  <si>
    <t>3.14</t>
  </si>
  <si>
    <t xml:space="preserve">Placa de painel rígido esp. 20mm dens. minima 50kg/m³ - em poliuretano expandido duplamente revestido com alumínio gofrado </t>
  </si>
  <si>
    <t>Grelha quadrada de retorno (50x50)cm - aletas fixas a 45° na horizontal - aluminio cor a definir</t>
  </si>
  <si>
    <t>3.15</t>
  </si>
  <si>
    <t>3.16</t>
  </si>
  <si>
    <t>Junta flexível atenuadora de vibrações fabricada em lona de vinil reforçada e chapa galvanizada</t>
  </si>
  <si>
    <t xml:space="preserve">Carga de gas refrigerante R22 (botija 13kg) </t>
  </si>
  <si>
    <t>1.9</t>
  </si>
  <si>
    <t>1.4</t>
  </si>
  <si>
    <t>Caixa plástica de embuir na alvenaria para passagem/conexões com evaporador hi-wall</t>
  </si>
  <si>
    <t>1.10</t>
  </si>
  <si>
    <t>Acessórios diversos para instalação e montagem (fita adesiva e pvc, soldas, barras roscadas, porcas, arruelas, parafusos, etc)</t>
  </si>
  <si>
    <t xml:space="preserve">Eletroduto flexível ø3/4", cor preta com alma de aço  </t>
  </si>
  <si>
    <t>1.11</t>
  </si>
  <si>
    <t>Subtotal (1)</t>
  </si>
  <si>
    <t>Subtotal (2)</t>
  </si>
  <si>
    <t>Subtotal (3)</t>
  </si>
  <si>
    <t>Subtotal (4)</t>
  </si>
  <si>
    <t>I</t>
  </si>
  <si>
    <t>par</t>
  </si>
  <si>
    <t>1.12</t>
  </si>
  <si>
    <t>Suporte tipo mão francesa industrial para condensadoras de até 60kBtu/h com pintura eletroestática</t>
  </si>
  <si>
    <t>Quadro elétrico (30x30x20)cm - em chapa de aço e pintura eletroestática</t>
  </si>
  <si>
    <t>2.7</t>
  </si>
  <si>
    <t>1. OBJETO: OBRAS CIVIS, INSTALAÇÕES ELÉTRICAS, LÓGICAS E MECÂNICAS</t>
  </si>
  <si>
    <r>
      <t xml:space="preserve">3. PRAZO DE EXECUÇÃO/ENTREGA: </t>
    </r>
    <r>
      <rPr>
        <sz val="10"/>
        <rFont val="Calibri"/>
        <family val="2"/>
        <scheme val="minor"/>
      </rPr>
      <t xml:space="preserve"> 45 (quarenta e cinco) dias corridos</t>
    </r>
  </si>
  <si>
    <t>OBRAS CIVIS</t>
  </si>
  <si>
    <t>Serviços Preliminares</t>
  </si>
  <si>
    <t>Revisão/manutenção de instalações hidrosanitárias</t>
  </si>
  <si>
    <t>Demolição:</t>
  </si>
  <si>
    <t>1.2.2</t>
  </si>
  <si>
    <t>Retirada:</t>
  </si>
  <si>
    <t>1.3.1</t>
  </si>
  <si>
    <t>1.3.2</t>
  </si>
  <si>
    <t>un.</t>
  </si>
  <si>
    <t>1.3.3</t>
  </si>
  <si>
    <t>m³</t>
  </si>
  <si>
    <t>Limpeza de piso (granito/porcelanato)</t>
  </si>
  <si>
    <t>Fornecimento e instalação de Piso Vinílico ref. Paviflex Natural Thru 9206809, marca Tarkett, placas 30x30cm, espessura 3.2mm - cor preto (deve ser submetida amostra à esta unidade para aprovação)</t>
  </si>
  <si>
    <t>Forro em placas e fechamento vertical em placas 62,5x62,5cm com perfis metálicos brancos</t>
  </si>
  <si>
    <t>Alçapão redondo e gesso d=50cm</t>
  </si>
  <si>
    <t>Sóculo para caixa de gordura (mureta h=20cm com enchimento de argamassa + brita leve)</t>
  </si>
  <si>
    <t>Recuperação de reboco argamassa fina (paredes)</t>
  </si>
  <si>
    <t>4.3</t>
  </si>
  <si>
    <t>Ponto de consumo terminal de água fria (filtro/quentucha)</t>
  </si>
  <si>
    <t>Ponto de esgoto pia, tubo PVC DN 40 a 100mm, ramal de esgoto, inclui conexões, cortes e fixações</t>
  </si>
  <si>
    <t>Registro gaveta</t>
  </si>
  <si>
    <t>Caixa de gordura 250x230x75mm. Tigre ou Amanco</t>
  </si>
  <si>
    <t>5.5</t>
  </si>
  <si>
    <t>5.6</t>
  </si>
  <si>
    <t>Assentos sanitários convencional polipropileno branco</t>
  </si>
  <si>
    <t>Torneira de parede para pia com bica móvel</t>
  </si>
  <si>
    <t>5.7</t>
  </si>
  <si>
    <t>Sifão PVC flexível para pia</t>
  </si>
  <si>
    <t>6.1</t>
  </si>
  <si>
    <t>6.2</t>
  </si>
  <si>
    <t>6.3</t>
  </si>
  <si>
    <t>Porta tipo divisória leve, cega, cor: Cristal, perfil: Rúpia; completa (ferragens, fechadura, maçanetas tipo alavanca) - 90x210cm</t>
  </si>
  <si>
    <t>6.5</t>
  </si>
  <si>
    <t>Porta tipo divisória leve, cega, cor: Cristal, perfil: Rúpia; completa (ferragens, fechadura, maçanetas tipo alavanca) - 60x185cm (sanitários)</t>
  </si>
  <si>
    <t>7.1</t>
  </si>
  <si>
    <t>7.2</t>
  </si>
  <si>
    <t>8.1</t>
  </si>
  <si>
    <t>Preparação para pintura em azulejos</t>
  </si>
  <si>
    <t>8.3</t>
  </si>
  <si>
    <t>Tinta epóxi base água para azulejos, cor branca, duas demãos</t>
  </si>
  <si>
    <t>8.4</t>
  </si>
  <si>
    <t>8.5</t>
  </si>
  <si>
    <t>Tinta PVA com emassamento para forro em gesso, duas demãos, cor: Branco</t>
  </si>
  <si>
    <t>9.1</t>
  </si>
  <si>
    <t>Toalheiro para papel interfolhado (sanitários e copa)</t>
  </si>
  <si>
    <t>9.2</t>
  </si>
  <si>
    <t>Dispenser sabonete líquido</t>
  </si>
  <si>
    <t>9.3</t>
  </si>
  <si>
    <t>Papeleira para rolo</t>
  </si>
  <si>
    <t>9.4</t>
  </si>
  <si>
    <t>Espelho prata lapidado para sanitário - 50X90cm</t>
  </si>
  <si>
    <t>Persiana vertical</t>
  </si>
  <si>
    <t>Balcão de aço para pia 120cm 2 portas, 4 gavetas Ref.: Bertolini ou similar</t>
  </si>
  <si>
    <t>Tampo em inox com cuba simples 120x52cm Ref.: Standard Tramontina</t>
  </si>
  <si>
    <t>Nicho para microondas em MDP 42,9x60x44,8cm Ref.: Spring ou similar</t>
  </si>
  <si>
    <t>Organização e montagem geral do leiaute conforme leiaute fornecido</t>
  </si>
  <si>
    <t>Limpeza permanente da obra</t>
  </si>
  <si>
    <t>Limpeza final da obra</t>
  </si>
  <si>
    <t>Piso</t>
  </si>
  <si>
    <t>Forro</t>
  </si>
  <si>
    <t>Alvenaria</t>
  </si>
  <si>
    <t>Instalações hidrossanitárias</t>
  </si>
  <si>
    <t>Subtotal (5)</t>
  </si>
  <si>
    <t>Divisórias leves</t>
  </si>
  <si>
    <t>Subtotal (7)</t>
  </si>
  <si>
    <t>Subtotal (8)</t>
  </si>
  <si>
    <t>Subtotal (9)</t>
  </si>
  <si>
    <t>Pintura</t>
  </si>
  <si>
    <t>Complementos/ Diversos</t>
  </si>
  <si>
    <t>Esquadrias e ferragens</t>
  </si>
  <si>
    <t>Subtotal (6)</t>
  </si>
  <si>
    <t>9.8</t>
  </si>
  <si>
    <t>9.9</t>
  </si>
  <si>
    <t>9.10</t>
  </si>
  <si>
    <t>9.11</t>
  </si>
  <si>
    <t>9.12</t>
  </si>
  <si>
    <t>SUBTOTAL OBRAS CIVIS</t>
  </si>
  <si>
    <t>Película unidirecional e anti-calor prata/prata src. Luz visível transmitida 15%, energia solar refletida 48%, proteção UV 99%, energia solar total rejeitada 79%. (Apresentar e validar amostra junto à Unidade de Engenharia). Instalação conforme especificações técnicas do produto, implica limpeza, isenção de poeira, gordura ou quaisquer substâncias. Instalação pelo lado interno do vidro.</t>
  </si>
  <si>
    <t xml:space="preserve">INFRAESTRUTURA ELÉTRICA </t>
  </si>
  <si>
    <t>un</t>
  </si>
  <si>
    <t>LICITAÇÃO</t>
  </si>
  <si>
    <t xml:space="preserve">Infraestrutura para Iluminação e Rede Elétrica Comum </t>
  </si>
  <si>
    <t>1.2.1</t>
  </si>
  <si>
    <t xml:space="preserve">Perfilado com virola 38x38mm com chapa 14 galvanizada a fogo. Ref. Helenge, Poleoduto, Elecon ou equivalente. </t>
  </si>
  <si>
    <t xml:space="preserve">Vergalhão rosca total 1/4". Ref. Luxtil, Poleoduto ou equivalente. </t>
  </si>
  <si>
    <t xml:space="preserve">Chumbador rosca interna 1/4". Ref Legrand ou equivalente. </t>
  </si>
  <si>
    <t>Eletroduto de PVC rosqueável, diametro de ø 20mm - 3/4", rígido, não propagador de chama. Ref. Tigre, Elecon ou equivalente</t>
  </si>
  <si>
    <t xml:space="preserve">Cabo elétrico 450/750V, 1X2,5mm², condutor de cobre nu, têmpera mole, classe 5 extra flexível, com isolação em dupla camada de composto termoplástico de PVC/A. Atende as  normas NBR NM 247-3 e NBR5410. Ref.  Prysmian superastic flex ou equivalente. </t>
  </si>
  <si>
    <t>Infraestrutura para Conexões a Rede Estabilizada (CD-ESTAB)</t>
  </si>
  <si>
    <t xml:space="preserve">Infraestrutura para Lógica e Telefonia </t>
  </si>
  <si>
    <t>Organizador de alta densidade em aço para rack de 19" conforme requisitos da norma EIA/ECA-310E, pintura epóxi de alta resistência a riscos, cor preta, resistente e protegido contra corrosão, com tampa metálica removível, com capacidade de até 48 cabos U/UTP CAT.6 e 24 cabos F/UTP CAT.5 ou 24 U/UTP CAT. 6A. Ref. Furuwaka ou equivalente.</t>
  </si>
  <si>
    <t xml:space="preserve">Régua com 8 tomadas para rack - 20A com ângulo de 45º </t>
  </si>
  <si>
    <t>Patch Panel de 24 portas descarregado para os pontos de consolidação de cabos (PCC's). Ref. Furukawa Electric ou equivalente.</t>
  </si>
  <si>
    <t xml:space="preserve">Conector RJ45 macho para cabo UTP cat. 5e. Ref. Furukawa ou de modelo equivalente. </t>
  </si>
  <si>
    <t xml:space="preserve">Abraçadeiras de velcro 16mm de 3m para amarração cabos e patch-cords. Ref. Hellerman </t>
  </si>
  <si>
    <t>Certificação de cabos UTPs da rede lógica e telefônica com emissão de relatórios.</t>
  </si>
  <si>
    <t xml:space="preserve">Eletrocalha lisa 200x100mm com virola galvanizada a fogo. Ref.  Tigre, Elecon, Poleoduto ou equivalente. </t>
  </si>
  <si>
    <t xml:space="preserve">Eletrocalha lisa 100x100mm com virola galvanizada a fogo. Ref.  Tigre, Elecon, Poleoduto ou equivalente. </t>
  </si>
  <si>
    <t xml:space="preserve">Tampa para eletrocalha 200mm galvanizada a fogo. Ref.  Tigre, Elecon, Poleoduto ou equivalente. </t>
  </si>
  <si>
    <t xml:space="preserve">Tampa para eletrocalha 100mm  galvanizada a fogo. Ref.  Tigre, Elecon, Poleoduto ou equivalente. </t>
  </si>
  <si>
    <t xml:space="preserve">Suporte suspensão para eletrocalha 200x100mm galvanizado a fogo. Ref.  Tigre, Elecon, Poleoduto ou equivalente. </t>
  </si>
  <si>
    <t xml:space="preserve">Suporte suspensão para eletrocalha 100x100mm galvanizado a fogo. Ref.  Tigre, Elecon, Poleoduto ou equivalente. </t>
  </si>
  <si>
    <t xml:space="preserve">Emenda interna tipo "U" para eletrocalha 200x100mm galvanizada a fogo. Ref.  Tigre, Elecon, Poleoduto ou equivalente. </t>
  </si>
  <si>
    <t xml:space="preserve">Emenda interna tipo "U" para eletrocalha 100x100mm galvanizada a fogo. Ref.  Tigre, Elecon, Poleoduto ou equivalente. </t>
  </si>
  <si>
    <t xml:space="preserve">Acessório Tê para eletrocalha 100x100mm galvanizado a fogo. Ref.  Tigre, Elecon, Poleoduto ou equivalente. </t>
  </si>
  <si>
    <t xml:space="preserve">Canaleta de piso auto-adesiva na cor cinza. Ref. RD 70 2m. </t>
  </si>
  <si>
    <t xml:space="preserve">Parafusos, porcas e arruelas para perfilados e eletrocalhas. </t>
  </si>
  <si>
    <t xml:space="preserve">Eletrocalha lisa 50x50mm com virola galvanizada a fogo. Ref.  Tigre, Elecon, Poleoduto ou equivalente. </t>
  </si>
  <si>
    <t xml:space="preserve">Tampa para eletrocalha 50mm galvanizada a fogo. Ref.  Tigre, Elecon, Poleoduto ou equivalente. </t>
  </si>
  <si>
    <t xml:space="preserve">Suporte suspensão para eletrocalha 50x50mm galvanizado a fogo. Ref.  Tigre, Elecon, Poleoduto ou equivalente. </t>
  </si>
  <si>
    <t>TOTAL INFRAESTRUTURA ELÉTRICA</t>
  </si>
  <si>
    <t>0000857/2019</t>
  </si>
  <si>
    <t>0000872/2017</t>
  </si>
  <si>
    <t>0000027/2017</t>
  </si>
  <si>
    <t>0000659/2019</t>
  </si>
  <si>
    <t>0100024/2018</t>
  </si>
  <si>
    <t>Mercado Livre</t>
  </si>
  <si>
    <t>0100738/2019</t>
  </si>
  <si>
    <t>0000160/2019</t>
  </si>
  <si>
    <t>0100633/2019</t>
  </si>
  <si>
    <t>0000667/2019</t>
  </si>
  <si>
    <t>PLEO</t>
  </si>
  <si>
    <t>Igual ao térreo</t>
  </si>
  <si>
    <t>0001174/2019</t>
  </si>
  <si>
    <t>000075/2019</t>
  </si>
  <si>
    <t>0000075/2019</t>
  </si>
  <si>
    <t>0000391/2019</t>
  </si>
  <si>
    <t>II</t>
  </si>
  <si>
    <t>III</t>
  </si>
  <si>
    <t>4.4</t>
  </si>
  <si>
    <t>4.5</t>
  </si>
  <si>
    <t>4.6</t>
  </si>
  <si>
    <t>4.7</t>
  </si>
  <si>
    <t>4.8</t>
  </si>
  <si>
    <t>4.9</t>
  </si>
  <si>
    <t>4.10</t>
  </si>
  <si>
    <r>
      <t xml:space="preserve">2. ENDEREÇO DE EXECUÇÃO/ENTREGA: </t>
    </r>
    <r>
      <rPr>
        <sz val="10"/>
        <rFont val="Calibri"/>
        <family val="2"/>
        <scheme val="minor"/>
      </rPr>
      <t>Rua Siqueira Campos, 833, sobreloja – Porto Alegre/RS.</t>
    </r>
  </si>
  <si>
    <t>forro de gesso em nível (sanitários, circulação e copa)</t>
  </si>
  <si>
    <t>piso de granito</t>
  </si>
  <si>
    <t>Retirada de entulho, transporte e destinação de resíduos obedecendo a legislação do meio ambiente</t>
  </si>
  <si>
    <t>Preparação do contrapiso para pavimentação colada. Regularização e nivelamento.</t>
  </si>
  <si>
    <t>desinstalação e retirada de portas</t>
  </si>
  <si>
    <t>registro gaveta</t>
  </si>
  <si>
    <t>assentos sanitários plásticos</t>
  </si>
  <si>
    <t>Porta madeira semi-oca completa (sala externa)</t>
  </si>
  <si>
    <t>Manutenção porta de emergência</t>
  </si>
  <si>
    <t>Divisórias em painel tipo N4 - vidro liso 4mm</t>
  </si>
  <si>
    <t>6.6</t>
  </si>
  <si>
    <t>Forro de gesso (sanitários, circulação, cortineiro e vão na laje da sala de máquinas)</t>
  </si>
  <si>
    <t>Fechamento vão em alvenaria (porta sala de máquinas AC Sobreloja)</t>
  </si>
  <si>
    <t>1.2.3</t>
  </si>
  <si>
    <t>alvenaria de tijolo furado (vãos para portas sala de máquinas AC Sobreloja)</t>
  </si>
  <si>
    <t>Divisória em gesso acartonado piso-teto</t>
  </si>
  <si>
    <t>Regularização parcial de paredes, vigas e pilares com massa acrílica, inclui lixamento</t>
  </si>
  <si>
    <t>Divisórias em painel tipo N1 - divisórias altas h=260cm</t>
  </si>
  <si>
    <t>Divisórias em painel tipo N1 - divisórias h=105cm e h=185cm</t>
  </si>
  <si>
    <t>Tinta acrílica premium com emassamento em paredes e pilares, duas demãos, fosco. Cor: Branco</t>
  </si>
  <si>
    <t>SINAPI 96358</t>
  </si>
  <si>
    <t>SINAPI 84659</t>
  </si>
  <si>
    <t>Tinta esmalte fosco em madeira ou metal, cor branca, duas demãos</t>
  </si>
  <si>
    <t>SINAPI 72180</t>
  </si>
  <si>
    <t>SINAPI 87447</t>
  </si>
  <si>
    <t>Fornecimento e instalação de Deck em madeira.</t>
  </si>
  <si>
    <t>SINAPI 98460</t>
  </si>
  <si>
    <t>Fornecimento e instalação de Rodapé Vinílico de mesma referência do piso. h=6cm</t>
  </si>
  <si>
    <t>6.7</t>
  </si>
  <si>
    <t>9.5</t>
  </si>
  <si>
    <t>9.6</t>
  </si>
  <si>
    <t>9.7</t>
  </si>
  <si>
    <t>8.2</t>
  </si>
  <si>
    <t>Enc. Sociais SINAPI-RS MARÇO/20</t>
  </si>
  <si>
    <t>Luminária de embutir em forro modular e gesso, completa, SEM LÂMPADAS, para 4 lâmpadas  tecnologia T8, compatível com  4 lâmpadas fluorescentes de 16W,  para forros de 62,5cmx62,5cm, com corpo em chapa de aço tratada sae 1010/1020, laminada a frio, com espessura mínima de 0,6mm. Pintura a pó por processo eletrostático tipo epóxi/poliéster na cor branca. Cabeceira em aço com 0,6mm de espessura mínima. Refletor parabólico e  aletas parabólicas, ambas em alumínio anodizado brilhante de altíssima pureza (99,85%), com espessura mínima de 0,3mm. Soquetes tipo push-in g-5 de engate rápido, rotor de segurança em policarbonato e contatos em bronze fosforoso. Dimensões mínimas externas da luminária de 63mm de altura, 244mm de largura. URV luminotécnica que alcance no mínimo 400cd/1000 lúmens, com fator de utilização máximo de 0,72, considerando um ambiente com k igual a 5 e relação de refletância teto, parede e piso igual a 70%, 50% e 10%, respectivamente. Rendimento mínimo de 72%. Referência: caa22-e416 lumicenter ou equivalente técnico.</t>
  </si>
  <si>
    <t>Cotação Intral</t>
  </si>
  <si>
    <t xml:space="preserve">Lâmpada tuboled 8,5/9w,  bivolt (100-240v) fluxo luminoso mínimo de 900 lúmens, cor branco neutro, marca intral ref. 09211ou equivalente técnico,para instalação em luminárias de forro modular de 62,5cm </t>
  </si>
  <si>
    <t>0667/2019</t>
  </si>
  <si>
    <t>Cotação ABT</t>
  </si>
  <si>
    <t>Espelho simples para condulete em PVC branco 20mm (3/4")com interruptor de uma tecla simples 10A/250V. Ref: Pial Silentoque ou equivalentes técnicos.</t>
  </si>
  <si>
    <t>Espelho simples para condulete em PVC branco 20mm (3/4")com interruptor de duas teclas simples 10A/250V. Ref: Pial Silentoque ou equivalentes técnicos.</t>
  </si>
  <si>
    <t>0060/2019 0738/2019</t>
  </si>
  <si>
    <t>Espelho simples para condulete em PVC branco 20mm (3/4")com 2 tomadas de 20A - 250V. Ref: Pial Silentoque ou equivalentes técnicos.</t>
  </si>
  <si>
    <t>Caixa condulete em PVC branco 20mm (3/4") sem tampa</t>
  </si>
  <si>
    <t>0960/2019 1008/2019 0060/2019</t>
  </si>
  <si>
    <t>Espiral tube 20mm para interconexão da fiação elétrica acima do forro que desde para interruptores e tomadas na parede em geral.</t>
  </si>
  <si>
    <t>1.13</t>
  </si>
  <si>
    <t xml:space="preserve">Cabo elétrico 450/750V, 1X2,5mm², condutor de cobre nu, têmpera mole, classe 5 extra flexível, com isolação em dupla camada de composto termoplástico de PVC/A. Atende as  normas NBR NM 247-3 e NBR5410. Tipo ATOX - Ref.  Prysmian superastic flex ou equivalente. </t>
  </si>
  <si>
    <t>Cotação Plenobras/ABT</t>
  </si>
  <si>
    <t>1.14</t>
  </si>
  <si>
    <t xml:space="preserve">Cabo elétrico 450/750V, 1X4,0mm², condutor de cobre nu, têmpera mole, classe 5 extra flexível, com isolação em dupla camada de composto termoplástico de PVC/A. Atende as  normas NBR NM 247-3 e NBR5410. Tipo ATOX - Ref.  Prysmian superastic flex ou equivalente. Para alimentação das impressoras. </t>
  </si>
  <si>
    <t>2.</t>
  </si>
  <si>
    <t>1008/2019 0060/2019 0117/2020</t>
  </si>
  <si>
    <t>Espiral tube 20mm para interconexão da fiação elétrica acima do forro que desce pelos eletrodutos para alimentar as estações de trabalho, entrando depois pelo piso através da perna da mesma.</t>
  </si>
  <si>
    <t xml:space="preserve">Disjuntor tripolar de corrente nominal de 50A, com capacidade de interrupção de corrente de 10kA, 380V/220V, curva C, com fixação por parafusos ou trilho DIN 35x7,5mm.  Ref.  SIEMENS 5SL3 ou de modelo equivalente. </t>
  </si>
  <si>
    <t>1123/2017 0904/2016 0076/2018</t>
  </si>
  <si>
    <t>Cabo UTP 24 AWG, 04 pares, Cat. 5e tipo CM/CMR. Ref. Furukawa, Nexans ou equivalente.</t>
  </si>
  <si>
    <t>1008/2019</t>
  </si>
  <si>
    <t xml:space="preserve">Ponto de consolidação de cabos (PCC) de dimensão 500x260x60mm fornecido pelo Banco </t>
  </si>
  <si>
    <t>Patch Cord CAT5E 2,5m UTP, com 100ohms, AWG24, 4 pares, com dois conectores RJ45 nas pontas, da cor azul. Para conexão do rack e patch panel. Ref. Furawaka Electric ou equivalente (15 patch  pannel no rack)</t>
  </si>
  <si>
    <t xml:space="preserve">Canaleta perfurada com tampa de 50x50mm, na cor cinza. Ref. Hellermann HD4 modelo P aberto ou equivalente. (descidas e subidas entre os 15 PCC´s e o forro e deste último as estações de trabalho quando este ficam nos pilares)  </t>
  </si>
  <si>
    <t xml:space="preserve">Canaleta perfurada com tampa de 30x30mm, na cor cinza. Ref. Hellermann HD2 modelo P aberto ou equivalente.  </t>
  </si>
  <si>
    <t>Espiral tube compativel para interconexão da fiação estruturada acima do forro que desce da eletrocalha para as canaletas ventiladas 50x50mm.</t>
  </si>
  <si>
    <t>3.17</t>
  </si>
  <si>
    <t>3.18</t>
  </si>
  <si>
    <t>3.19</t>
  </si>
  <si>
    <t>3.20</t>
  </si>
  <si>
    <t>3.21</t>
  </si>
  <si>
    <t>3.22</t>
  </si>
  <si>
    <t>3.23</t>
  </si>
  <si>
    <t>3.24</t>
  </si>
  <si>
    <t>3.25</t>
  </si>
  <si>
    <t>3.26</t>
  </si>
  <si>
    <t>3.27</t>
  </si>
  <si>
    <t>3.28</t>
  </si>
  <si>
    <t>Cabo UTP 24 AWG, 04 pares, Cat. 5e tipo CM/CMR. Ref. Furukawa, Nexans ou equivalente (4 cabos UTP interlgando rack´s do térreo com rack da sobreloja, pontos de wi-fi)</t>
  </si>
  <si>
    <t xml:space="preserve">Caixa tipo condulete (tampa c/ orificio para RJ-45) de PVC na cor cinza, Ref. Tramontina, Wetzel ou equivalente técnico,  ø20 mm (3/4") - aplicação: pontos para wi-fi                      </t>
  </si>
  <si>
    <t>Conector RJ45 fêmea para cabo UTP cat. 5e. Ref. Furukawa ou de modelo equivalente. (patch pannel + pontos de wi-fi)</t>
  </si>
  <si>
    <t>Patch Cord CAT5E 2,5m UTP, com 100ohms, AWG24, 4 pares, com dois conectores RJ45 nas pontas, da cor azul. Para conexão do rack e patch panel. Ref. Furawaka Electric ou equivalente</t>
  </si>
  <si>
    <t>Certificação de cabos UTPs da rede lógica de wi-fi com emissão de relatórios.</t>
  </si>
  <si>
    <t xml:space="preserve">Painel de LED SOBREPOR Quadrado 20w 22,5x22,5cm Bivolt Branco Frio Ref.: Save Energy ou equivaletnes tècnicos - aplicação nos 2 banheiros e corredor de circulação das luminárias existentes </t>
  </si>
  <si>
    <t>1313/2019</t>
  </si>
  <si>
    <t xml:space="preserve">Plug macho 2P + T e plug fêmea 2P+T. Ref. Tramontina ou equivalente com rabicho de 1,5m de cabo PP 3x1,5 </t>
  </si>
  <si>
    <t xml:space="preserve">Mini disjuntor tripolar de corrente nominal de 50A, com capacidade de interrupção de corrente mínima de 4,5kA, 220/127V, curva C, com fixação por parafusos ou trilho DIN 35x7,5mm.  Ref.  SIEMENS 5SL3 ou de modelo equivalente. </t>
  </si>
  <si>
    <t>Readequação de centros de distribuição embutidos existentes conforme memorial descritivo.</t>
  </si>
  <si>
    <t xml:space="preserve">Quadro metálico de sobrepor em chapa de aço e pintura a pó cor cinza RAL 9002 (branco acinzentado) com tampa e contra-tampa metálicas articuladas por dobradiças, com fecho rápido e aterramento na caixa, tampa e contra-tampa. Com placa de montagem cor laranja RAL 2004 (laranja puro). Com espaço para minidisjuntor geral termomagnético tripolar e disjuntores parciais tipos mini-disjuntores e demais componentes. Barramentos de cobre eletrolítico recobertos por material isolante termocontrátil, sendo os principais tipo barras paralelas trifásicas, mais barramento de neutro e de terra com capacidade de corrente mínima de 3 A/mm2. Deverá ser colado o quadro de carga com plástico fixado com fita auto-adesiva na parte interna da tampa para documentos no formato A4 e plaquetas identificação do  nome e tensões do quadro na caixa e número/nome dos circuitos na contra-tampa conforme memorial. O mesmo será FORNECIDO PELO BANCO com 24 ou 36 elementos da norma DIN já com os disjuntores, devendo apenas coferir a sua integridade e se na capacidade, bate com o que está sendo pedido no quadro de cargas. O disjuntor geral será substituído conforme subitem 2.9. </t>
  </si>
  <si>
    <t>Fixação Lateral 4 furos para perfilado 38x38mm</t>
  </si>
  <si>
    <t xml:space="preserve"> un</t>
  </si>
  <si>
    <t>2.8</t>
  </si>
  <si>
    <t>2.9</t>
  </si>
  <si>
    <t xml:space="preserve">Rack de comunicação padrão 19", tipo gabinete aberto, na cor cinza RAL 7032, próprio para cabeamento estruturado 44Us, com guias de cabos laterais e superiores, profundidade 600 mm livres internamente e 180 conjuntos de parafusos porca/gaiola de metal M5. Ref. Furukawa Electric ou equivalente (vide outras características no memorial) </t>
  </si>
  <si>
    <t xml:space="preserve">cotação fabricante </t>
  </si>
  <si>
    <t xml:space="preserve">Conector RJ45 fêmea para cabo UTP cat. 5e. Ref. Furukawa ou de modelo equivalente.(15 patch pannel no rack e 15 nos PCC´s e 5 impressoras - estações de trabalho já vem com eles) </t>
  </si>
  <si>
    <t>Patch Cord CAT5E 1,5m UTP, com 100ohms, AWG24, 4 pares, com dois conectores RJ45 nas pontas, da cor azul. Para conexão do PCC e e estação de trabalho. Ref. Furawaka Electric ou equivalente (139 estações de trabalho e 5 impressoras)</t>
  </si>
  <si>
    <t>Infraestrutura da rede WI-FI e Interligação dos rack´s de comunicação da sobreloja com o térreo</t>
  </si>
  <si>
    <t>Cordões de fibra óptica 50/125 OM3 tipo de conexão LX5. Ref. Furukawa Electric ou equivalente. Para interligação do rack da sobreloja com o do térreo e comprimento total de 52m (conferir mediadas no local)</t>
  </si>
  <si>
    <t>0060/2019 0738/2018</t>
  </si>
  <si>
    <t>Cotação Mercado Livre</t>
  </si>
  <si>
    <t>735/2020</t>
  </si>
  <si>
    <t>Cotação Estimada</t>
  </si>
  <si>
    <t>0029/2019  0060/2019 0633/2020</t>
  </si>
  <si>
    <t>subtotal (3)</t>
  </si>
  <si>
    <t>subtotal (2)</t>
  </si>
  <si>
    <t>subtotal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</si>
</sst>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R$&quot;\ * #,##0.00_-;\-&quot;R$&quot;\ * #,##0.00_-;_-&quot;R$&quot;\ * &quot;-&quot;??_-;_-@_-"/>
    <numFmt numFmtId="43" formatCode="_-* #,##0.00_-;\-* #,##0.00_-;_-* &quot;-&quot;??_-;_-@_-"/>
    <numFmt numFmtId="164" formatCode="[$-416]d\-mmm\-yy;@"/>
    <numFmt numFmtId="165" formatCode="* #,##0.00\ ;\-* #,##0.00\ ;* \-#\ ;@\ "/>
    <numFmt numFmtId="166" formatCode="0;[Red]0"/>
    <numFmt numFmtId="167" formatCode="#,##0.00;[Red]#,##0.00"/>
  </numFmts>
  <fonts count="28" x14ac:knownFonts="1">
    <font>
      <sz val="10"/>
      <name val="MS Sans Serif"/>
    </font>
    <font>
      <sz val="11"/>
      <color theme="1"/>
      <name val="Calibri"/>
      <family val="2"/>
      <scheme val="minor"/>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sz val="10"/>
      <name val="MS Sans Serif"/>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sz val="10"/>
      <name val="Calibri"/>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499984740745262"/>
        <bgColor rgb="FF99CCFF"/>
      </patternFill>
    </fill>
    <fill>
      <patternFill patternType="solid">
        <fgColor theme="0" tint="-0.14999847407452621"/>
        <bgColor indexed="64"/>
      </patternFill>
    </fill>
  </fills>
  <borders count="23">
    <border>
      <left/>
      <right/>
      <top/>
      <bottom/>
      <diagonal/>
    </border>
    <border>
      <left/>
      <right/>
      <top style="hair">
        <color indexed="64"/>
      </top>
      <bottom style="hair">
        <color indexed="64"/>
      </bottom>
      <diagonal/>
    </border>
    <border>
      <left/>
      <right/>
      <top/>
      <bottom style="thin">
        <color indexed="64"/>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hair">
        <color theme="3"/>
      </top>
      <bottom style="hair">
        <color theme="3"/>
      </bottom>
      <diagonal/>
    </border>
    <border>
      <left/>
      <right/>
      <top style="medium">
        <color theme="3"/>
      </top>
      <bottom style="hair">
        <color theme="3"/>
      </bottom>
      <diagonal/>
    </border>
    <border>
      <left/>
      <right/>
      <top style="hair">
        <color theme="3"/>
      </top>
      <bottom style="thin">
        <color theme="3"/>
      </bottom>
      <diagonal/>
    </border>
    <border>
      <left/>
      <right/>
      <top/>
      <bottom style="hair">
        <color indexed="64"/>
      </bottom>
      <diagonal/>
    </border>
    <border>
      <left/>
      <right/>
      <top/>
      <bottom style="hair">
        <color theme="3"/>
      </bottom>
      <diagonal/>
    </border>
    <border>
      <left/>
      <right/>
      <top style="hair">
        <color theme="3"/>
      </top>
      <bottom style="hair">
        <color indexed="64"/>
      </bottom>
      <diagonal/>
    </border>
    <border>
      <left/>
      <right/>
      <top style="hair">
        <color indexed="64"/>
      </top>
      <bottom style="hair">
        <color theme="3"/>
      </bottom>
      <diagonal/>
    </border>
    <border>
      <left style="hair">
        <color indexed="64"/>
      </left>
      <right/>
      <top style="hair">
        <color theme="3"/>
      </top>
      <bottom style="hair">
        <color theme="3"/>
      </bottom>
      <diagonal/>
    </border>
    <border>
      <left/>
      <right/>
      <top style="hair">
        <color theme="3"/>
      </top>
      <bottom style="medium">
        <color theme="3"/>
      </bottom>
      <diagonal/>
    </border>
  </borders>
  <cellStyleXfs count="22">
    <xf numFmtId="0" fontId="0" fillId="0" borderId="0"/>
    <xf numFmtId="44" fontId="5" fillId="0" borderId="0" applyFont="0" applyFill="0" applyBorder="0" applyAlignment="0" applyProtection="0"/>
    <xf numFmtId="44" fontId="2" fillId="0" borderId="0" applyFont="0" applyFill="0" applyBorder="0" applyAlignment="0" applyProtection="0"/>
    <xf numFmtId="0" fontId="3" fillId="0" borderId="0">
      <alignment vertical="center"/>
    </xf>
    <xf numFmtId="0" fontId="4" fillId="0" borderId="0"/>
    <xf numFmtId="0" fontId="5" fillId="0" borderId="0"/>
    <xf numFmtId="0" fontId="2" fillId="0" borderId="0"/>
    <xf numFmtId="40" fontId="2"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15" fillId="0" borderId="0" applyFont="0" applyFill="0" applyBorder="0" applyAlignment="0" applyProtection="0"/>
    <xf numFmtId="0" fontId="18" fillId="0" borderId="0"/>
    <xf numFmtId="9" fontId="18" fillId="0" borderId="0" applyBorder="0" applyProtection="0"/>
    <xf numFmtId="165" fontId="18" fillId="0" borderId="0" applyBorder="0" applyProtection="0"/>
    <xf numFmtId="0" fontId="15" fillId="0" borderId="0"/>
    <xf numFmtId="40" fontId="2" fillId="0" borderId="0" applyFont="0" applyFill="0" applyBorder="0" applyAlignment="0" applyProtection="0"/>
    <xf numFmtId="44" fontId="1" fillId="0" borderId="0" applyFont="0" applyFill="0" applyBorder="0" applyAlignment="0" applyProtection="0"/>
    <xf numFmtId="0" fontId="2" fillId="0" borderId="0">
      <alignment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cellStyleXfs>
  <cellXfs count="189">
    <xf numFmtId="0" fontId="0" fillId="0" borderId="0" xfId="0"/>
    <xf numFmtId="0" fontId="16" fillId="0" borderId="0" xfId="0" applyFont="1" applyProtection="1">
      <protection hidden="1"/>
    </xf>
    <xf numFmtId="0" fontId="17" fillId="0" borderId="0" xfId="0" applyFont="1" applyProtection="1">
      <protection hidden="1"/>
    </xf>
    <xf numFmtId="0" fontId="16" fillId="0" borderId="0" xfId="0" applyFont="1" applyFill="1" applyProtection="1">
      <protection hidden="1"/>
    </xf>
    <xf numFmtId="0" fontId="16" fillId="0" borderId="0" xfId="0" applyFont="1" applyFill="1" applyBorder="1" applyAlignment="1" applyProtection="1">
      <protection hidden="1"/>
    </xf>
    <xf numFmtId="0" fontId="16" fillId="0" borderId="0" xfId="0" applyFont="1" applyFill="1" applyBorder="1" applyProtection="1">
      <protection hidden="1"/>
    </xf>
    <xf numFmtId="10" fontId="13" fillId="0" borderId="1" xfId="0" applyNumberFormat="1" applyFont="1" applyFill="1" applyBorder="1" applyAlignment="1" applyProtection="1">
      <alignment horizontal="right" vertical="center" wrapText="1"/>
      <protection hidden="1"/>
    </xf>
    <xf numFmtId="0" fontId="9" fillId="0" borderId="0"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14"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right" vertical="center" wrapText="1"/>
      <protection hidden="1"/>
    </xf>
    <xf numFmtId="4" fontId="6"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vertical="center"/>
      <protection hidden="1"/>
    </xf>
    <xf numFmtId="0" fontId="8" fillId="0" borderId="0" xfId="0" applyFont="1" applyProtection="1">
      <protection hidden="1"/>
    </xf>
    <xf numFmtId="0" fontId="6" fillId="0" borderId="0" xfId="0" applyFont="1" applyBorder="1" applyAlignment="1" applyProtection="1">
      <alignment vertical="center"/>
      <protection hidden="1"/>
    </xf>
    <xf numFmtId="0" fontId="6" fillId="2" borderId="0" xfId="0" applyFont="1" applyFill="1" applyBorder="1" applyAlignment="1" applyProtection="1">
      <alignment vertical="center"/>
      <protection hidden="1"/>
    </xf>
    <xf numFmtId="0" fontId="24" fillId="0" borderId="0" xfId="0" applyFont="1" applyProtection="1">
      <protection hidden="1"/>
    </xf>
    <xf numFmtId="0" fontId="6" fillId="0" borderId="0" xfId="0" applyFont="1" applyProtection="1">
      <protection hidden="1"/>
    </xf>
    <xf numFmtId="0" fontId="19" fillId="0" borderId="0" xfId="11" applyFont="1" applyBorder="1" applyAlignment="1">
      <alignment horizontal="justify" vertical="center" wrapText="1"/>
    </xf>
    <xf numFmtId="0" fontId="20" fillId="0" borderId="0" xfId="11" applyFont="1" applyFill="1" applyBorder="1" applyAlignment="1">
      <alignment horizontal="center" vertical="center" wrapText="1"/>
    </xf>
    <xf numFmtId="0" fontId="18" fillId="0" borderId="0" xfId="11" applyFont="1" applyFill="1" applyBorder="1" applyAlignment="1">
      <alignment vertical="center"/>
    </xf>
    <xf numFmtId="0" fontId="21" fillId="0" borderId="0" xfId="11" applyFont="1" applyFill="1" applyBorder="1" applyAlignment="1">
      <alignment vertical="center"/>
    </xf>
    <xf numFmtId="0" fontId="18" fillId="0" borderId="3" xfId="11" applyFont="1" applyBorder="1" applyAlignment="1">
      <alignment vertical="center"/>
    </xf>
    <xf numFmtId="0" fontId="21" fillId="0" borderId="3" xfId="11" applyFont="1" applyBorder="1" applyAlignment="1">
      <alignment vertical="center"/>
    </xf>
    <xf numFmtId="0" fontId="8" fillId="0" borderId="4" xfId="0" applyFont="1" applyBorder="1" applyProtection="1">
      <protection hidden="1"/>
    </xf>
    <xf numFmtId="0" fontId="8" fillId="0" borderId="0" xfId="0" applyFont="1" applyBorder="1" applyProtection="1">
      <protection hidden="1"/>
    </xf>
    <xf numFmtId="0" fontId="8" fillId="0" borderId="2" xfId="0" applyFont="1" applyBorder="1" applyProtection="1">
      <protection hidden="1"/>
    </xf>
    <xf numFmtId="0" fontId="18" fillId="0" borderId="2" xfId="11" applyFont="1" applyFill="1" applyBorder="1" applyAlignment="1">
      <alignment vertical="center"/>
    </xf>
    <xf numFmtId="0" fontId="12" fillId="0" borderId="0" xfId="0" applyFont="1" applyFill="1" applyBorder="1" applyAlignment="1" applyProtection="1">
      <alignment horizontal="right" vertical="center" wrapText="1"/>
      <protection hidden="1"/>
    </xf>
    <xf numFmtId="0" fontId="12" fillId="0" borderId="7" xfId="0" applyFont="1" applyFill="1" applyBorder="1" applyAlignment="1" applyProtection="1">
      <alignment horizontal="right" vertical="center" wrapText="1"/>
      <protection hidden="1"/>
    </xf>
    <xf numFmtId="0" fontId="19" fillId="0" borderId="0" xfId="11" applyFont="1" applyBorder="1" applyAlignment="1">
      <alignment horizontal="justify" vertical="center" wrapText="1"/>
    </xf>
    <xf numFmtId="0" fontId="6" fillId="0" borderId="9" xfId="0" applyNumberFormat="1" applyFont="1" applyFill="1" applyBorder="1" applyAlignment="1" applyProtection="1">
      <alignment horizontal="right" vertical="center" wrapText="1"/>
      <protection hidden="1"/>
    </xf>
    <xf numFmtId="0" fontId="6" fillId="0" borderId="9" xfId="0" applyFont="1" applyFill="1" applyBorder="1" applyAlignment="1" applyProtection="1">
      <alignment horizontal="justify" vertical="center" wrapText="1"/>
      <protection hidden="1"/>
    </xf>
    <xf numFmtId="4" fontId="8" fillId="0" borderId="9" xfId="0" applyNumberFormat="1" applyFont="1" applyFill="1" applyBorder="1" applyAlignment="1" applyProtection="1">
      <alignment horizontal="right" vertical="center" wrapText="1"/>
      <protection hidden="1"/>
    </xf>
    <xf numFmtId="2" fontId="8" fillId="0" borderId="9" xfId="0" applyNumberFormat="1" applyFont="1" applyFill="1" applyBorder="1" applyAlignment="1" applyProtection="1">
      <alignment horizontal="center" vertical="center" wrapText="1"/>
      <protection hidden="1"/>
    </xf>
    <xf numFmtId="4" fontId="6" fillId="0" borderId="6" xfId="0" applyNumberFormat="1" applyFont="1" applyFill="1" applyBorder="1" applyAlignment="1" applyProtection="1">
      <alignment horizontal="right" vertical="center" wrapText="1"/>
      <protection hidden="1"/>
    </xf>
    <xf numFmtId="0" fontId="8" fillId="0" borderId="14" xfId="0" applyNumberFormat="1" applyFont="1" applyFill="1" applyBorder="1" applyAlignment="1" applyProtection="1">
      <alignment horizontal="right" vertical="center" wrapText="1"/>
      <protection hidden="1"/>
    </xf>
    <xf numFmtId="0" fontId="8" fillId="0" borderId="14" xfId="0" applyFont="1" applyFill="1" applyBorder="1" applyAlignment="1" applyProtection="1">
      <alignment horizontal="justify" vertical="center" wrapText="1"/>
      <protection hidden="1"/>
    </xf>
    <xf numFmtId="2" fontId="8" fillId="0" borderId="14" xfId="0" applyNumberFormat="1" applyFont="1" applyFill="1" applyBorder="1" applyAlignment="1" applyProtection="1">
      <alignment horizontal="center" vertical="center" wrapText="1"/>
      <protection hidden="1"/>
    </xf>
    <xf numFmtId="4" fontId="8" fillId="0" borderId="14" xfId="0" applyNumberFormat="1" applyFont="1" applyFill="1" applyBorder="1" applyAlignment="1" applyProtection="1">
      <alignment horizontal="right" vertical="center" wrapText="1"/>
      <protection hidden="1"/>
    </xf>
    <xf numFmtId="0" fontId="6" fillId="0" borderId="15" xfId="0" applyNumberFormat="1" applyFont="1" applyFill="1" applyBorder="1" applyAlignment="1" applyProtection="1">
      <alignment horizontal="right" vertical="center" wrapText="1"/>
      <protection hidden="1"/>
    </xf>
    <xf numFmtId="0" fontId="6" fillId="0" borderId="15" xfId="0" applyFont="1" applyFill="1" applyBorder="1" applyAlignment="1" applyProtection="1">
      <alignment horizontal="justify" vertical="center" wrapText="1"/>
      <protection hidden="1"/>
    </xf>
    <xf numFmtId="4" fontId="8" fillId="0" borderId="15" xfId="0" applyNumberFormat="1" applyFont="1" applyFill="1" applyBorder="1" applyAlignment="1" applyProtection="1">
      <alignment horizontal="center" vertical="center" wrapText="1"/>
      <protection hidden="1"/>
    </xf>
    <xf numFmtId="0" fontId="8" fillId="0" borderId="15" xfId="0" applyFont="1" applyFill="1" applyBorder="1" applyAlignment="1" applyProtection="1">
      <alignment horizontal="center" vertical="center" wrapText="1"/>
      <protection hidden="1"/>
    </xf>
    <xf numFmtId="4" fontId="8" fillId="0" borderId="15" xfId="0" applyNumberFormat="1" applyFont="1" applyFill="1" applyBorder="1" applyAlignment="1" applyProtection="1">
      <alignment horizontal="right" vertical="center" wrapText="1"/>
      <protection hidden="1"/>
    </xf>
    <xf numFmtId="0" fontId="6" fillId="0" borderId="0" xfId="0" applyFont="1" applyBorder="1" applyProtection="1">
      <protection hidden="1"/>
    </xf>
    <xf numFmtId="0" fontId="6" fillId="0" borderId="11" xfId="0" applyFont="1" applyBorder="1" applyProtection="1">
      <protection hidden="1"/>
    </xf>
    <xf numFmtId="0" fontId="6" fillId="0" borderId="11" xfId="0" applyFont="1" applyFill="1" applyBorder="1" applyAlignment="1" applyProtection="1">
      <alignment vertical="center"/>
      <protection hidden="1"/>
    </xf>
    <xf numFmtId="10" fontId="6" fillId="2" borderId="11" xfId="10" applyNumberFormat="1" applyFont="1" applyFill="1" applyBorder="1" applyAlignment="1" applyProtection="1">
      <alignment vertical="center"/>
      <protection hidden="1"/>
    </xf>
    <xf numFmtId="0" fontId="8" fillId="0" borderId="9" xfId="0" applyFont="1" applyBorder="1" applyAlignment="1" applyProtection="1">
      <alignment horizontal="center" vertical="center"/>
      <protection hidden="1"/>
    </xf>
    <xf numFmtId="0" fontId="8" fillId="0" borderId="9" xfId="0" applyFont="1" applyBorder="1" applyAlignment="1" applyProtection="1">
      <alignment vertical="center"/>
      <protection hidden="1"/>
    </xf>
    <xf numFmtId="10" fontId="8" fillId="0" borderId="9" xfId="10" applyNumberFormat="1" applyFont="1" applyBorder="1" applyAlignment="1" applyProtection="1">
      <alignment vertical="center"/>
      <protection locked="0"/>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8" fillId="0" borderId="0" xfId="10" applyNumberFormat="1" applyFont="1" applyBorder="1" applyAlignment="1" applyProtection="1">
      <alignment vertical="center"/>
      <protection locked="0"/>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center"/>
      <protection hidden="1"/>
    </xf>
    <xf numFmtId="10" fontId="8" fillId="2" borderId="0" xfId="10" applyNumberFormat="1" applyFont="1" applyFill="1" applyBorder="1" applyAlignment="1" applyProtection="1">
      <alignment vertical="center"/>
      <protection locked="0"/>
    </xf>
    <xf numFmtId="0" fontId="8" fillId="2" borderId="9" xfId="0" applyFont="1" applyFill="1" applyBorder="1" applyAlignment="1" applyProtection="1">
      <alignment horizontal="center" vertical="center"/>
      <protection hidden="1"/>
    </xf>
    <xf numFmtId="0" fontId="8" fillId="2" borderId="9" xfId="0" applyFont="1" applyFill="1" applyBorder="1" applyAlignment="1" applyProtection="1">
      <alignment vertical="center"/>
      <protection hidden="1"/>
    </xf>
    <xf numFmtId="10" fontId="8" fillId="2" borderId="9" xfId="10" applyNumberFormat="1" applyFont="1" applyFill="1" applyBorder="1" applyAlignment="1" applyProtection="1">
      <alignment vertical="center"/>
      <protection locked="0"/>
    </xf>
    <xf numFmtId="0" fontId="8" fillId="0" borderId="10" xfId="0" applyFont="1" applyBorder="1" applyAlignment="1" applyProtection="1">
      <alignment horizontal="center" vertical="center"/>
      <protection hidden="1"/>
    </xf>
    <xf numFmtId="0" fontId="8" fillId="0" borderId="10" xfId="0" applyFont="1" applyBorder="1" applyAlignment="1" applyProtection="1">
      <alignment vertical="center"/>
      <protection hidden="1"/>
    </xf>
    <xf numFmtId="10" fontId="8" fillId="0" borderId="10" xfId="10" applyNumberFormat="1" applyFont="1" applyBorder="1" applyAlignment="1" applyProtection="1">
      <alignment vertical="center"/>
      <protection locked="0"/>
    </xf>
    <xf numFmtId="0" fontId="8" fillId="0" borderId="12" xfId="0" applyFont="1" applyBorder="1" applyAlignment="1" applyProtection="1">
      <alignment horizontal="center" vertical="center"/>
      <protection hidden="1"/>
    </xf>
    <xf numFmtId="0" fontId="8" fillId="0" borderId="12" xfId="0" applyFont="1" applyBorder="1" applyAlignment="1" applyProtection="1">
      <alignment vertical="center"/>
      <protection hidden="1"/>
    </xf>
    <xf numFmtId="10" fontId="8" fillId="0" borderId="12" xfId="10" applyNumberFormat="1" applyFont="1" applyBorder="1" applyAlignment="1" applyProtection="1">
      <alignment vertical="center"/>
      <protection locked="0"/>
    </xf>
    <xf numFmtId="10" fontId="8" fillId="0" borderId="9" xfId="0" applyNumberFormat="1" applyFont="1" applyBorder="1" applyAlignment="1" applyProtection="1">
      <alignment vertical="center"/>
      <protection hidden="1"/>
    </xf>
    <xf numFmtId="0" fontId="8" fillId="2" borderId="12" xfId="0" applyFont="1" applyFill="1" applyBorder="1" applyAlignment="1" applyProtection="1">
      <alignment vertical="center"/>
      <protection hidden="1"/>
    </xf>
    <xf numFmtId="10" fontId="8" fillId="2" borderId="12" xfId="10" applyNumberFormat="1" applyFont="1" applyFill="1" applyBorder="1" applyAlignment="1" applyProtection="1">
      <alignment vertical="center"/>
      <protection locked="0"/>
    </xf>
    <xf numFmtId="0" fontId="14" fillId="0" borderId="13" xfId="0" applyFont="1" applyBorder="1" applyAlignment="1" applyProtection="1">
      <alignment horizontal="center" vertical="center"/>
      <protection hidden="1"/>
    </xf>
    <xf numFmtId="0" fontId="14" fillId="2" borderId="13" xfId="0" applyFont="1" applyFill="1" applyBorder="1" applyAlignment="1" applyProtection="1">
      <alignment vertical="center"/>
      <protection hidden="1"/>
    </xf>
    <xf numFmtId="10" fontId="8" fillId="2" borderId="0" xfId="10" applyNumberFormat="1" applyFont="1" applyFill="1" applyBorder="1" applyAlignment="1" applyProtection="1">
      <alignment vertical="center"/>
      <protection hidden="1"/>
    </xf>
    <xf numFmtId="10" fontId="8" fillId="0" borderId="0" xfId="10" applyNumberFormat="1" applyFont="1" applyBorder="1" applyAlignment="1" applyProtection="1">
      <alignment vertical="center"/>
      <protection hidden="1"/>
    </xf>
    <xf numFmtId="0" fontId="6" fillId="3" borderId="11" xfId="0" applyFont="1" applyFill="1" applyBorder="1" applyAlignment="1" applyProtection="1">
      <alignment horizontal="right" vertical="center" wrapText="1"/>
      <protection hidden="1"/>
    </xf>
    <xf numFmtId="4" fontId="6" fillId="3" borderId="6" xfId="0" applyNumberFormat="1" applyFont="1" applyFill="1" applyBorder="1" applyAlignment="1" applyProtection="1">
      <alignment horizontal="right" vertical="center" wrapText="1"/>
      <protection hidden="1"/>
    </xf>
    <xf numFmtId="0" fontId="6" fillId="0" borderId="11" xfId="0" applyFont="1" applyFill="1" applyBorder="1" applyAlignment="1" applyProtection="1">
      <alignment horizontal="right" vertical="center" wrapText="1"/>
      <protection hidden="1"/>
    </xf>
    <xf numFmtId="1" fontId="8" fillId="0" borderId="14"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horizontal="justify" vertical="center" wrapText="1"/>
      <protection hidden="1"/>
    </xf>
    <xf numFmtId="2" fontId="8" fillId="0" borderId="0" xfId="0" applyNumberFormat="1" applyFont="1" applyFill="1" applyBorder="1" applyAlignment="1" applyProtection="1">
      <alignment horizontal="center" vertical="center" wrapText="1"/>
      <protection hidden="1"/>
    </xf>
    <xf numFmtId="4" fontId="8" fillId="0" borderId="0" xfId="0" applyNumberFormat="1" applyFont="1" applyFill="1" applyBorder="1" applyAlignment="1" applyProtection="1">
      <alignment horizontal="right" vertical="center" wrapText="1"/>
      <protection hidden="1"/>
    </xf>
    <xf numFmtId="0" fontId="6" fillId="0" borderId="14" xfId="0" applyFont="1" applyFill="1" applyBorder="1" applyAlignment="1" applyProtection="1">
      <alignment horizontal="justify" vertical="center" wrapText="1"/>
      <protection hidden="1"/>
    </xf>
    <xf numFmtId="0" fontId="6" fillId="0" borderId="14" xfId="0" applyNumberFormat="1" applyFont="1" applyFill="1" applyBorder="1" applyAlignment="1" applyProtection="1">
      <alignment horizontal="right" vertical="center" wrapText="1"/>
      <protection hidden="1"/>
    </xf>
    <xf numFmtId="1" fontId="6" fillId="0" borderId="14" xfId="0" applyNumberFormat="1" applyFont="1" applyFill="1" applyBorder="1" applyAlignment="1" applyProtection="1">
      <alignment horizontal="left" vertical="center" wrapText="1"/>
      <protection hidden="1"/>
    </xf>
    <xf numFmtId="4" fontId="6" fillId="0" borderId="14" xfId="0" applyNumberFormat="1" applyFont="1" applyFill="1" applyBorder="1" applyAlignment="1" applyProtection="1">
      <alignment horizontal="right" vertical="center" wrapText="1"/>
      <protection hidden="1"/>
    </xf>
    <xf numFmtId="0" fontId="8" fillId="2" borderId="14" xfId="0" applyFont="1" applyFill="1" applyBorder="1" applyAlignment="1" applyProtection="1">
      <alignment horizontal="justify" vertical="center" wrapText="1"/>
      <protection hidden="1"/>
    </xf>
    <xf numFmtId="1" fontId="8" fillId="2" borderId="14" xfId="0" applyNumberFormat="1" applyFont="1" applyFill="1" applyBorder="1" applyAlignment="1" applyProtection="1">
      <alignment horizontal="center" vertical="center" wrapText="1"/>
      <protection hidden="1"/>
    </xf>
    <xf numFmtId="2" fontId="8" fillId="2" borderId="14" xfId="0" applyNumberFormat="1" applyFont="1" applyFill="1" applyBorder="1" applyAlignment="1" applyProtection="1">
      <alignment horizontal="center" vertical="center" wrapText="1"/>
      <protection hidden="1"/>
    </xf>
    <xf numFmtId="4" fontId="8" fillId="2" borderId="14" xfId="0" applyNumberFormat="1" applyFont="1" applyFill="1" applyBorder="1" applyAlignment="1" applyProtection="1">
      <alignment horizontal="right" vertical="center" wrapText="1"/>
      <protection hidden="1"/>
    </xf>
    <xf numFmtId="0" fontId="7" fillId="0" borderId="0" xfId="0" applyFont="1" applyBorder="1" applyAlignment="1" applyProtection="1">
      <alignment vertical="center" wrapText="1"/>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8" fillId="0" borderId="0" xfId="0" applyFont="1" applyBorder="1" applyAlignment="1" applyProtection="1">
      <alignment vertical="center" wrapText="1"/>
      <protection hidden="1"/>
    </xf>
    <xf numFmtId="0" fontId="8" fillId="0" borderId="0" xfId="0" applyFont="1" applyFill="1" applyBorder="1" applyAlignment="1" applyProtection="1">
      <alignment horizontal="right" vertical="center" wrapText="1"/>
      <protection hidden="1"/>
    </xf>
    <xf numFmtId="0" fontId="8" fillId="0" borderId="0" xfId="0" applyFont="1" applyFill="1" applyBorder="1" applyAlignment="1" applyProtection="1">
      <alignment horizontal="left" vertical="center" wrapText="1"/>
      <protection hidden="1"/>
    </xf>
    <xf numFmtId="4" fontId="11" fillId="0" borderId="16" xfId="0" applyNumberFormat="1" applyFont="1" applyFill="1" applyBorder="1" applyAlignment="1" applyProtection="1">
      <alignment horizontal="center" vertical="center" wrapText="1"/>
      <protection hidden="1"/>
    </xf>
    <xf numFmtId="0" fontId="9" fillId="0" borderId="0" xfId="0" applyFont="1" applyBorder="1" applyAlignment="1" applyProtection="1">
      <alignment vertical="center" wrapText="1"/>
      <protection hidden="1"/>
    </xf>
    <xf numFmtId="4" fontId="7" fillId="0" borderId="0" xfId="0" applyNumberFormat="1" applyFont="1" applyBorder="1" applyAlignment="1" applyProtection="1">
      <alignment vertical="center" wrapText="1"/>
      <protection hidden="1"/>
    </xf>
    <xf numFmtId="4" fontId="8" fillId="5" borderId="14" xfId="0" applyNumberFormat="1" applyFont="1" applyFill="1" applyBorder="1" applyAlignment="1" applyProtection="1">
      <alignment horizontal="right" vertical="center" wrapText="1"/>
      <protection locked="0" hidden="1"/>
    </xf>
    <xf numFmtId="0" fontId="8" fillId="5" borderId="8" xfId="0" applyFont="1" applyFill="1" applyBorder="1" applyAlignment="1" applyProtection="1">
      <alignment horizontal="left" vertical="center" wrapText="1"/>
      <protection locked="0" hidden="1"/>
    </xf>
    <xf numFmtId="164" fontId="6" fillId="5" borderId="1" xfId="0" applyNumberFormat="1" applyFont="1" applyFill="1" applyBorder="1" applyAlignment="1" applyProtection="1">
      <alignment horizontal="right" vertical="center" wrapText="1"/>
      <protection locked="0" hidden="1"/>
    </xf>
    <xf numFmtId="0" fontId="8" fillId="5" borderId="7" xfId="0" applyFont="1" applyFill="1" applyBorder="1" applyAlignment="1" applyProtection="1">
      <alignment horizontal="left" vertical="center" wrapText="1"/>
      <protection locked="0" hidden="1"/>
    </xf>
    <xf numFmtId="0" fontId="8" fillId="5" borderId="0" xfId="0" applyFont="1" applyFill="1" applyBorder="1" applyAlignment="1" applyProtection="1">
      <alignment horizontal="left" vertical="center" wrapText="1"/>
      <protection locked="0" hidden="1"/>
    </xf>
    <xf numFmtId="0" fontId="0" fillId="0" borderId="0" xfId="0"/>
    <xf numFmtId="1" fontId="8" fillId="2" borderId="14" xfId="0" applyNumberFormat="1" applyFont="1" applyFill="1" applyBorder="1" applyAlignment="1" applyProtection="1">
      <alignment horizontal="center" vertical="center" wrapText="1"/>
    </xf>
    <xf numFmtId="0" fontId="0" fillId="0" borderId="0" xfId="0" applyBorder="1"/>
    <xf numFmtId="0" fontId="0" fillId="0" borderId="0" xfId="0" applyFill="1" applyBorder="1"/>
    <xf numFmtId="40" fontId="13" fillId="3" borderId="18" xfId="0" applyNumberFormat="1" applyFont="1" applyFill="1" applyBorder="1" applyAlignment="1" applyProtection="1">
      <alignment horizontal="center" vertical="center" wrapText="1"/>
      <protection hidden="1"/>
    </xf>
    <xf numFmtId="0" fontId="13" fillId="3" borderId="19" xfId="0" applyFont="1" applyFill="1" applyBorder="1" applyAlignment="1" applyProtection="1">
      <alignment horizontal="right" vertical="center" wrapText="1"/>
      <protection hidden="1"/>
    </xf>
    <xf numFmtId="166" fontId="13" fillId="3" borderId="14" xfId="0" applyNumberFormat="1" applyFont="1" applyFill="1" applyBorder="1" applyAlignment="1" applyProtection="1">
      <alignment horizontal="right" vertical="center" wrapText="1"/>
      <protection hidden="1"/>
    </xf>
    <xf numFmtId="40" fontId="13" fillId="3" borderId="14" xfId="0" applyNumberFormat="1" applyFont="1" applyFill="1" applyBorder="1" applyAlignment="1" applyProtection="1">
      <alignment horizontal="center" vertical="center" wrapText="1"/>
      <protection hidden="1"/>
    </xf>
    <xf numFmtId="0" fontId="13" fillId="3" borderId="1" xfId="0" applyNumberFormat="1" applyFont="1" applyFill="1" applyBorder="1" applyAlignment="1" applyProtection="1">
      <alignment horizontal="right" vertical="center" wrapText="1"/>
      <protection hidden="1"/>
    </xf>
    <xf numFmtId="4" fontId="8" fillId="2" borderId="17" xfId="0" applyNumberFormat="1" applyFont="1" applyFill="1" applyBorder="1" applyAlignment="1" applyProtection="1">
      <alignment vertical="center"/>
      <protection locked="0"/>
    </xf>
    <xf numFmtId="0" fontId="0" fillId="3" borderId="0" xfId="0" applyFill="1"/>
    <xf numFmtId="40" fontId="13" fillId="3" borderId="0" xfId="0" applyNumberFormat="1" applyFont="1" applyFill="1" applyBorder="1" applyAlignment="1" applyProtection="1">
      <alignment horizontal="center" vertical="center" wrapText="1"/>
      <protection hidden="1"/>
    </xf>
    <xf numFmtId="166" fontId="13" fillId="3" borderId="17" xfId="0" applyNumberFormat="1" applyFont="1" applyFill="1" applyBorder="1" applyAlignment="1" applyProtection="1">
      <alignment horizontal="right" vertical="center" wrapText="1"/>
      <protection hidden="1"/>
    </xf>
    <xf numFmtId="0" fontId="13" fillId="3" borderId="20" xfId="0" applyNumberFormat="1" applyFont="1" applyFill="1" applyBorder="1" applyAlignment="1" applyProtection="1">
      <alignment horizontal="right" vertical="center" wrapText="1"/>
      <protection hidden="1"/>
    </xf>
    <xf numFmtId="17" fontId="13" fillId="3" borderId="1" xfId="0" applyNumberFormat="1" applyFont="1" applyFill="1" applyBorder="1" applyAlignment="1" applyProtection="1">
      <alignment horizontal="right" vertical="center" wrapText="1"/>
      <protection hidden="1"/>
    </xf>
    <xf numFmtId="0" fontId="13" fillId="3" borderId="0" xfId="0" applyNumberFormat="1" applyFont="1" applyFill="1" applyBorder="1" applyAlignment="1" applyProtection="1">
      <alignment horizontal="right" vertical="center" wrapText="1"/>
      <protection hidden="1"/>
    </xf>
    <xf numFmtId="1" fontId="8" fillId="2" borderId="14" xfId="0" applyNumberFormat="1" applyFont="1" applyFill="1" applyBorder="1" applyAlignment="1" applyProtection="1">
      <alignment horizontal="left" vertical="center" wrapText="1"/>
    </xf>
    <xf numFmtId="0" fontId="8" fillId="2" borderId="14" xfId="0" applyFont="1" applyFill="1" applyBorder="1" applyAlignment="1" applyProtection="1">
      <alignment horizontal="center" vertical="center" wrapText="1"/>
    </xf>
    <xf numFmtId="167" fontId="13" fillId="0" borderId="18" xfId="0" applyNumberFormat="1" applyFont="1" applyFill="1" applyBorder="1" applyAlignment="1" applyProtection="1">
      <alignment horizontal="center" vertical="center" wrapText="1"/>
      <protection hidden="1"/>
    </xf>
    <xf numFmtId="0" fontId="13" fillId="0" borderId="18" xfId="0" applyNumberFormat="1" applyFont="1" applyFill="1" applyBorder="1" applyAlignment="1" applyProtection="1">
      <alignment horizontal="right" vertical="center" wrapText="1"/>
      <protection hidden="1"/>
    </xf>
    <xf numFmtId="167" fontId="13" fillId="0" borderId="0" xfId="0" applyNumberFormat="1" applyFont="1" applyFill="1" applyBorder="1" applyAlignment="1" applyProtection="1">
      <alignment horizontal="center" vertical="center" wrapText="1"/>
      <protection hidden="1"/>
    </xf>
    <xf numFmtId="166" fontId="13" fillId="3" borderId="0" xfId="0" applyNumberFormat="1" applyFont="1" applyFill="1" applyBorder="1" applyAlignment="1" applyProtection="1">
      <alignment horizontal="right" vertical="center" wrapText="1"/>
      <protection hidden="1"/>
    </xf>
    <xf numFmtId="17" fontId="8" fillId="3" borderId="0" xfId="0" applyNumberFormat="1" applyFont="1" applyFill="1" applyAlignment="1">
      <alignment horizontal="center" vertical="center"/>
    </xf>
    <xf numFmtId="17" fontId="13" fillId="3" borderId="0" xfId="0" applyNumberFormat="1" applyFont="1" applyFill="1" applyBorder="1" applyAlignment="1" applyProtection="1">
      <alignment horizontal="right" vertical="center" wrapText="1"/>
      <protection hidden="1"/>
    </xf>
    <xf numFmtId="167" fontId="8" fillId="5" borderId="14" xfId="0" applyNumberFormat="1" applyFont="1" applyFill="1" applyBorder="1" applyAlignment="1" applyProtection="1">
      <alignment horizontal="right" vertical="center" wrapText="1"/>
      <protection locked="0"/>
    </xf>
    <xf numFmtId="0" fontId="6" fillId="0" borderId="10" xfId="0" applyNumberFormat="1" applyFont="1" applyFill="1" applyBorder="1" applyAlignment="1" applyProtection="1">
      <alignment horizontal="right" vertical="center" wrapText="1"/>
      <protection hidden="1"/>
    </xf>
    <xf numFmtId="0" fontId="6" fillId="0" borderId="10" xfId="0" applyFont="1" applyFill="1" applyBorder="1" applyAlignment="1" applyProtection="1">
      <alignment horizontal="justify" vertical="center" wrapText="1"/>
      <protection hidden="1"/>
    </xf>
    <xf numFmtId="2" fontId="8" fillId="0" borderId="10" xfId="0" applyNumberFormat="1" applyFont="1" applyFill="1" applyBorder="1" applyAlignment="1" applyProtection="1">
      <alignment horizontal="center" vertical="center" wrapText="1"/>
      <protection hidden="1"/>
    </xf>
    <xf numFmtId="4" fontId="8" fillId="0" borderId="10" xfId="0" applyNumberFormat="1" applyFont="1" applyFill="1" applyBorder="1" applyAlignment="1" applyProtection="1">
      <alignment horizontal="right" vertical="center" wrapText="1"/>
      <protection hidden="1"/>
    </xf>
    <xf numFmtId="4" fontId="6" fillId="0" borderId="11" xfId="0" applyNumberFormat="1" applyFont="1" applyFill="1" applyBorder="1" applyAlignment="1" applyProtection="1">
      <alignment horizontal="right" vertical="center" wrapText="1"/>
      <protection hidden="1"/>
    </xf>
    <xf numFmtId="0" fontId="6" fillId="0" borderId="14" xfId="0" applyNumberFormat="1" applyFont="1" applyFill="1" applyBorder="1" applyAlignment="1" applyProtection="1">
      <alignment horizontal="right" vertical="center" wrapText="1"/>
    </xf>
    <xf numFmtId="0" fontId="6" fillId="0" borderId="14" xfId="0" applyFont="1" applyFill="1" applyBorder="1" applyAlignment="1" applyProtection="1">
      <alignment horizontal="justify" vertical="center" wrapText="1"/>
    </xf>
    <xf numFmtId="1" fontId="8" fillId="0" borderId="14" xfId="0" applyNumberFormat="1" applyFont="1" applyFill="1" applyBorder="1" applyAlignment="1" applyProtection="1">
      <alignment horizontal="center" vertical="center" wrapText="1"/>
    </xf>
    <xf numFmtId="2" fontId="8" fillId="0" borderId="14" xfId="0" applyNumberFormat="1" applyFont="1" applyFill="1" applyBorder="1" applyAlignment="1" applyProtection="1">
      <alignment horizontal="center" vertical="center" wrapText="1"/>
    </xf>
    <xf numFmtId="4" fontId="8" fillId="0" borderId="14" xfId="0" applyNumberFormat="1" applyFont="1" applyFill="1" applyBorder="1" applyAlignment="1" applyProtection="1">
      <alignment horizontal="right" vertical="center" wrapText="1"/>
    </xf>
    <xf numFmtId="0" fontId="8" fillId="0" borderId="21" xfId="0" applyNumberFormat="1" applyFont="1" applyFill="1" applyBorder="1" applyAlignment="1" applyProtection="1">
      <alignment horizontal="right" vertical="center" wrapText="1"/>
    </xf>
    <xf numFmtId="2" fontId="8" fillId="0" borderId="14" xfId="0" applyNumberFormat="1" applyFont="1" applyFill="1" applyBorder="1" applyAlignment="1" applyProtection="1">
      <alignment horizontal="justify" vertical="center" wrapText="1"/>
    </xf>
    <xf numFmtId="1" fontId="8" fillId="0" borderId="14" xfId="21" applyNumberFormat="1" applyFont="1" applyFill="1" applyBorder="1" applyAlignment="1" applyProtection="1">
      <alignment horizontal="center" vertical="center" wrapText="1"/>
    </xf>
    <xf numFmtId="2" fontId="8" fillId="5" borderId="14" xfId="21" applyNumberFormat="1" applyFont="1" applyFill="1" applyBorder="1" applyAlignment="1" applyProtection="1">
      <alignment horizontal="right" vertical="center" wrapText="1"/>
      <protection locked="0"/>
    </xf>
    <xf numFmtId="4" fontId="8" fillId="5" borderId="14" xfId="0" applyNumberFormat="1" applyFont="1" applyFill="1" applyBorder="1" applyAlignment="1" applyProtection="1">
      <alignment vertical="center"/>
      <protection locked="0"/>
    </xf>
    <xf numFmtId="0" fontId="8" fillId="0" borderId="14" xfId="0" applyFont="1" applyFill="1" applyBorder="1" applyAlignment="1" applyProtection="1">
      <alignment horizontal="justify" vertical="center" wrapText="1"/>
    </xf>
    <xf numFmtId="4" fontId="8" fillId="5" borderId="14" xfId="0" applyNumberFormat="1" applyFont="1" applyFill="1" applyBorder="1" applyAlignment="1" applyProtection="1">
      <alignment horizontal="right" vertical="center"/>
      <protection locked="0"/>
    </xf>
    <xf numFmtId="4" fontId="17" fillId="5" borderId="14" xfId="0" applyNumberFormat="1" applyFont="1" applyFill="1" applyBorder="1" applyAlignment="1" applyProtection="1">
      <alignment horizontal="right" vertical="center"/>
      <protection locked="0"/>
    </xf>
    <xf numFmtId="4" fontId="8" fillId="5" borderId="14" xfId="0" applyNumberFormat="1" applyFont="1" applyFill="1" applyBorder="1" applyAlignment="1" applyProtection="1">
      <alignment horizontal="right" vertical="center" wrapText="1"/>
      <protection locked="0"/>
    </xf>
    <xf numFmtId="43" fontId="8" fillId="5" borderId="14" xfId="0" applyNumberFormat="1" applyFont="1" applyFill="1" applyBorder="1" applyAlignment="1" applyProtection="1">
      <alignment horizontal="right" vertical="center" wrapText="1"/>
      <protection locked="0"/>
    </xf>
    <xf numFmtId="4" fontId="13" fillId="5" borderId="14" xfId="0" applyNumberFormat="1" applyFont="1" applyFill="1" applyBorder="1" applyAlignment="1" applyProtection="1">
      <alignment horizontal="right" vertical="center" wrapText="1"/>
      <protection locked="0"/>
    </xf>
    <xf numFmtId="0" fontId="6" fillId="0" borderId="21" xfId="0" applyNumberFormat="1" applyFont="1" applyFill="1" applyBorder="1" applyAlignment="1" applyProtection="1">
      <alignment horizontal="right" vertical="center" wrapText="1"/>
    </xf>
    <xf numFmtId="0" fontId="8" fillId="0" borderId="14" xfId="0" applyFont="1" applyFill="1" applyBorder="1" applyAlignment="1" applyProtection="1">
      <alignment horizontal="center" vertical="center" wrapText="1"/>
      <protection hidden="1"/>
    </xf>
    <xf numFmtId="43" fontId="8" fillId="5" borderId="14" xfId="0" applyNumberFormat="1" applyFont="1" applyFill="1" applyBorder="1" applyAlignment="1" applyProtection="1">
      <alignment vertical="center" wrapText="1"/>
      <protection locked="0"/>
    </xf>
    <xf numFmtId="43" fontId="8" fillId="0" borderId="14" xfId="0" applyNumberFormat="1" applyFont="1" applyFill="1" applyBorder="1" applyAlignment="1">
      <alignment horizontal="right" vertical="center" wrapText="1"/>
    </xf>
    <xf numFmtId="0" fontId="8" fillId="0" borderId="14" xfId="0" applyFont="1" applyFill="1" applyBorder="1" applyAlignment="1" applyProtection="1">
      <alignment horizontal="justify" vertical="center"/>
    </xf>
    <xf numFmtId="4" fontId="6" fillId="0" borderId="14" xfId="0" applyNumberFormat="1" applyFont="1" applyFill="1" applyBorder="1" applyAlignment="1" applyProtection="1">
      <alignment horizontal="right" vertical="center" wrapText="1"/>
    </xf>
    <xf numFmtId="1" fontId="6" fillId="0" borderId="22" xfId="0" applyNumberFormat="1" applyFont="1" applyFill="1" applyBorder="1" applyAlignment="1" applyProtection="1">
      <alignment horizontal="left" vertical="center" wrapText="1"/>
      <protection hidden="1"/>
    </xf>
    <xf numFmtId="1" fontId="8" fillId="0" borderId="22" xfId="0" applyNumberFormat="1" applyFont="1" applyFill="1" applyBorder="1" applyAlignment="1" applyProtection="1">
      <alignment horizontal="center" vertical="center" wrapText="1"/>
      <protection hidden="1"/>
    </xf>
    <xf numFmtId="2" fontId="8" fillId="0" borderId="22" xfId="0" applyNumberFormat="1" applyFont="1" applyFill="1" applyBorder="1" applyAlignment="1" applyProtection="1">
      <alignment horizontal="center" vertical="center" wrapText="1"/>
      <protection hidden="1"/>
    </xf>
    <xf numFmtId="4" fontId="6" fillId="0" borderId="22" xfId="0" applyNumberFormat="1" applyFont="1" applyFill="1" applyBorder="1" applyAlignment="1" applyProtection="1">
      <alignment horizontal="right" vertical="center" wrapText="1"/>
      <protection hidden="1"/>
    </xf>
    <xf numFmtId="0" fontId="10" fillId="0" borderId="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11" fillId="0" borderId="16"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2" fontId="11" fillId="0" borderId="14" xfId="0" applyNumberFormat="1" applyFont="1" applyFill="1" applyBorder="1" applyAlignment="1" applyProtection="1">
      <alignment horizontal="center" vertical="center" wrapText="1"/>
      <protection hidden="1"/>
    </xf>
    <xf numFmtId="2" fontId="11" fillId="0" borderId="16" xfId="0" applyNumberFormat="1" applyFont="1" applyFill="1" applyBorder="1" applyAlignment="1" applyProtection="1">
      <alignment horizontal="center" vertical="center" wrapText="1"/>
      <protection hidden="1"/>
    </xf>
    <xf numFmtId="4" fontId="11" fillId="0" borderId="14"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right" vertical="center" wrapText="1"/>
      <protection hidden="1"/>
    </xf>
    <xf numFmtId="0" fontId="11" fillId="0" borderId="1" xfId="0" applyFont="1" applyFill="1" applyBorder="1" applyAlignment="1" applyProtection="1">
      <alignment horizontal="right" vertical="center" wrapText="1"/>
      <protection hidden="1"/>
    </xf>
    <xf numFmtId="0" fontId="8" fillId="5" borderId="0" xfId="0" applyFont="1" applyFill="1" applyBorder="1" applyAlignment="1" applyProtection="1">
      <alignment horizontal="left" vertical="center" wrapText="1"/>
      <protection locked="0" hidden="1"/>
    </xf>
    <xf numFmtId="0" fontId="8" fillId="5" borderId="7" xfId="0" applyFont="1" applyFill="1" applyBorder="1" applyAlignment="1" applyProtection="1">
      <alignment horizontal="left" vertical="center" wrapText="1"/>
      <protection locked="0" hidden="1"/>
    </xf>
    <xf numFmtId="0" fontId="6" fillId="0" borderId="6" xfId="0" applyFont="1" applyFill="1" applyBorder="1" applyAlignment="1" applyProtection="1">
      <alignment horizontal="right" vertical="center" wrapText="1"/>
      <protection hidden="1"/>
    </xf>
    <xf numFmtId="0" fontId="6" fillId="3" borderId="6" xfId="0" applyFont="1" applyFill="1" applyBorder="1" applyAlignment="1" applyProtection="1">
      <alignment horizontal="right" vertical="center" wrapText="1"/>
      <protection hidden="1"/>
    </xf>
    <xf numFmtId="4" fontId="11" fillId="0" borderId="16" xfId="0" applyNumberFormat="1" applyFont="1" applyFill="1" applyBorder="1" applyAlignment="1" applyProtection="1">
      <alignment horizontal="center" vertical="center" wrapText="1"/>
      <protection hidden="1"/>
    </xf>
    <xf numFmtId="0" fontId="6" fillId="0" borderId="11" xfId="0" applyFont="1" applyFill="1" applyBorder="1" applyAlignment="1" applyProtection="1">
      <alignment horizontal="right" vertical="center" wrapText="1"/>
      <protection hidden="1"/>
    </xf>
    <xf numFmtId="0" fontId="25" fillId="0" borderId="0" xfId="0" applyFont="1" applyBorder="1" applyAlignment="1" applyProtection="1">
      <alignment horizontal="center" vertical="center"/>
      <protection hidden="1"/>
    </xf>
    <xf numFmtId="0" fontId="20" fillId="4" borderId="5" xfId="11" applyFont="1" applyFill="1" applyBorder="1" applyAlignment="1">
      <alignment horizontal="center" vertical="center"/>
    </xf>
    <xf numFmtId="0" fontId="19" fillId="0" borderId="0" xfId="11" applyFont="1" applyBorder="1" applyAlignment="1">
      <alignment horizontal="justify" vertical="center"/>
    </xf>
    <xf numFmtId="0" fontId="19" fillId="0" borderId="4" xfId="11" applyFont="1" applyBorder="1" applyAlignment="1">
      <alignment horizontal="justify" vertical="center" wrapText="1"/>
    </xf>
    <xf numFmtId="0" fontId="19" fillId="0" borderId="0" xfId="11" applyFont="1" applyBorder="1" applyAlignment="1">
      <alignment horizontal="justify" vertical="center" wrapText="1"/>
    </xf>
    <xf numFmtId="0" fontId="19" fillId="0" borderId="5" xfId="11" applyFont="1" applyBorder="1" applyAlignment="1">
      <alignment horizontal="justify" vertical="center" wrapText="1"/>
    </xf>
    <xf numFmtId="0" fontId="8" fillId="2" borderId="9"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4" fontId="13" fillId="0" borderId="14" xfId="0" applyNumberFormat="1" applyFont="1" applyFill="1" applyBorder="1" applyAlignment="1" applyProtection="1">
      <alignment horizontal="right" vertical="center" wrapText="1"/>
    </xf>
  </cellXfs>
  <cellStyles count="22">
    <cellStyle name="Moeda 2" xfId="1"/>
    <cellStyle name="Moeda 2 2" xfId="16"/>
    <cellStyle name="Moeda 3" xfId="2"/>
    <cellStyle name="Normal" xfId="0" builtinId="0"/>
    <cellStyle name="Normal 2" xfId="3"/>
    <cellStyle name="Normal 2 2" xfId="4"/>
    <cellStyle name="Normal 2 3" xfId="17"/>
    <cellStyle name="Normal 3" xfId="5"/>
    <cellStyle name="Normal 3 2" xfId="11"/>
    <cellStyle name="Normal 3 3" xfId="18"/>
    <cellStyle name="Normal 4" xfId="14"/>
    <cellStyle name="Normal 5 2" xfId="6"/>
    <cellStyle name="Porcentagem" xfId="10" builtinId="5"/>
    <cellStyle name="Porcentagem 2" xfId="12"/>
    <cellStyle name="TableStyleLight1" xfId="13"/>
    <cellStyle name="Vírgula 2" xfId="7"/>
    <cellStyle name="Vírgula 3" xfId="8"/>
    <cellStyle name="Vírgula 3 2" xfId="19"/>
    <cellStyle name="Vírgula 4" xfId="9"/>
    <cellStyle name="Vírgula 4 2" xfId="20"/>
    <cellStyle name="Vírgula 5" xfId="15"/>
    <cellStyle name="Vírgula 6" xfId="21"/>
  </cellStyles>
  <dxfs count="60">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anrisul.com.br\deptos\Engenharia\Documentos\Planilhas\Planilha%20Or&#231;amento\2020\Ed%20Siqueira%20Campos%20833%20-%20Sete%20de%20Setembro%20746\0931-2020%20sobreloja\C&#243;pia%20de%20Em%20revis&#227;o%20Or&#231;amento%20Novissimo%20PO%20931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PO ANTIGA"/>
      <sheetName val="Análise Elétrica 1"/>
      <sheetName val="BDI"/>
      <sheetName val="FINAL - RICARDO"/>
      <sheetName val="FINAL - RICARDO reduzid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208"/>
  <sheetViews>
    <sheetView showGridLines="0" tabSelected="1" showRuler="0" topLeftCell="A57" zoomScale="110" zoomScaleNormal="110" zoomScaleSheetLayoutView="100" zoomScalePageLayoutView="90" workbookViewId="0">
      <selection activeCell="D9" sqref="D9:G9"/>
    </sheetView>
  </sheetViews>
  <sheetFormatPr defaultColWidth="11.42578125" defaultRowHeight="15" x14ac:dyDescent="0.2"/>
  <cols>
    <col min="1" max="1" width="9.7109375" style="97" customWidth="1"/>
    <col min="2" max="2" width="74.7109375" style="98" customWidth="1"/>
    <col min="3" max="3" width="9.7109375" style="82" customWidth="1"/>
    <col min="4" max="4" width="6.7109375" style="95" customWidth="1"/>
    <col min="5" max="6" width="13.28515625" style="83" customWidth="1"/>
    <col min="7" max="7" width="12.5703125" style="83" customWidth="1"/>
    <col min="8" max="8" width="14" style="92" hidden="1" customWidth="1"/>
    <col min="9" max="10" width="11.42578125" style="92" hidden="1" customWidth="1"/>
    <col min="11" max="196" width="11.42578125" style="92" customWidth="1"/>
    <col min="197" max="197" width="56.28515625" style="92" customWidth="1"/>
    <col min="198" max="16384" width="11.42578125" style="92"/>
  </cols>
  <sheetData>
    <row r="1" spans="1:205" ht="15" customHeight="1" x14ac:dyDescent="0.2">
      <c r="A1" s="163" t="s">
        <v>20</v>
      </c>
      <c r="B1" s="163"/>
      <c r="C1" s="163"/>
      <c r="D1" s="163"/>
      <c r="E1" s="163"/>
      <c r="F1" s="163"/>
      <c r="G1" s="163"/>
    </row>
    <row r="2" spans="1:205" ht="15" customHeight="1" x14ac:dyDescent="0.2">
      <c r="A2" s="163"/>
      <c r="B2" s="163"/>
      <c r="C2" s="163"/>
      <c r="D2" s="163"/>
      <c r="E2" s="163"/>
      <c r="F2" s="163"/>
      <c r="G2" s="163"/>
    </row>
    <row r="3" spans="1:205" ht="13.5" customHeight="1" x14ac:dyDescent="0.2">
      <c r="A3" s="93" t="s">
        <v>143</v>
      </c>
      <c r="B3" s="94"/>
      <c r="C3" s="94"/>
      <c r="D3" s="94"/>
      <c r="E3" s="171" t="s">
        <v>17</v>
      </c>
      <c r="F3" s="171"/>
      <c r="G3" s="6">
        <f>BDI!D21</f>
        <v>0.25</v>
      </c>
    </row>
    <row r="4" spans="1:205" ht="13.5" customHeight="1" x14ac:dyDescent="0.2">
      <c r="A4" s="93" t="s">
        <v>281</v>
      </c>
      <c r="B4" s="94"/>
      <c r="C4" s="94"/>
      <c r="D4" s="94"/>
      <c r="E4" s="171" t="s">
        <v>315</v>
      </c>
      <c r="F4" s="171"/>
      <c r="G4" s="6">
        <v>1.1061000000000001</v>
      </c>
    </row>
    <row r="5" spans="1:205" ht="14.25" customHeight="1" x14ac:dyDescent="0.2">
      <c r="A5" s="93" t="s">
        <v>144</v>
      </c>
      <c r="B5" s="94"/>
      <c r="C5" s="94"/>
      <c r="D5" s="94"/>
      <c r="E5" s="172" t="s">
        <v>7</v>
      </c>
      <c r="F5" s="172"/>
      <c r="G5" s="104"/>
    </row>
    <row r="6" spans="1:205" ht="15" customHeight="1" thickBot="1" x14ac:dyDescent="0.25">
      <c r="A6" s="170"/>
      <c r="B6" s="170"/>
      <c r="C6" s="170"/>
      <c r="D6" s="170"/>
      <c r="E6" s="170"/>
      <c r="F6" s="170"/>
      <c r="G6" s="170"/>
    </row>
    <row r="7" spans="1:205" s="8" customFormat="1" ht="15.75" customHeight="1" thickBot="1" x14ac:dyDescent="0.25">
      <c r="A7" s="166" t="s">
        <v>22</v>
      </c>
      <c r="B7" s="166"/>
      <c r="C7" s="166"/>
      <c r="D7" s="166"/>
      <c r="E7" s="166"/>
      <c r="F7" s="166"/>
      <c r="G7" s="16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row>
    <row r="8" spans="1:205" s="11" customFormat="1" ht="22.5" x14ac:dyDescent="0.2">
      <c r="A8" s="31" t="s">
        <v>5</v>
      </c>
      <c r="B8" s="106"/>
      <c r="C8" s="31" t="s">
        <v>6</v>
      </c>
      <c r="D8" s="173"/>
      <c r="E8" s="173"/>
      <c r="F8" s="31" t="s">
        <v>14</v>
      </c>
      <c r="G8" s="103"/>
      <c r="H8" s="9"/>
      <c r="I8" s="9"/>
      <c r="J8" s="9"/>
      <c r="K8" s="9"/>
      <c r="L8" s="9"/>
      <c r="M8" s="9"/>
      <c r="N8" s="9"/>
      <c r="O8" s="9"/>
      <c r="P8" s="10"/>
      <c r="Q8" s="9"/>
      <c r="R8" s="9"/>
      <c r="S8" s="9"/>
      <c r="T8" s="9"/>
      <c r="U8" s="9"/>
      <c r="V8" s="9"/>
      <c r="W8" s="9"/>
      <c r="X8" s="10"/>
      <c r="Y8" s="9"/>
      <c r="Z8" s="9"/>
      <c r="AA8" s="9"/>
      <c r="AB8" s="9"/>
      <c r="AC8" s="9"/>
      <c r="AD8" s="9"/>
      <c r="AE8" s="9"/>
      <c r="AF8" s="10"/>
      <c r="AG8" s="9"/>
      <c r="AH8" s="9"/>
      <c r="AI8" s="9"/>
      <c r="AJ8" s="9"/>
      <c r="AK8" s="9"/>
      <c r="AL8" s="9"/>
      <c r="AM8" s="9"/>
      <c r="AN8" s="10"/>
      <c r="AO8" s="9"/>
      <c r="AP8" s="9"/>
      <c r="AQ8" s="9"/>
      <c r="AR8" s="9"/>
      <c r="AS8" s="9"/>
      <c r="AT8" s="9"/>
      <c r="AU8" s="9"/>
      <c r="AV8" s="10"/>
      <c r="AW8" s="9"/>
      <c r="AX8" s="9"/>
      <c r="AY8" s="9"/>
      <c r="AZ8" s="9"/>
      <c r="BA8" s="9"/>
      <c r="BB8" s="9"/>
      <c r="BC8" s="9"/>
      <c r="BD8" s="10"/>
      <c r="BE8" s="9"/>
      <c r="BF8" s="9"/>
      <c r="BG8" s="9"/>
      <c r="BH8" s="9"/>
      <c r="BI8" s="9"/>
      <c r="BJ8" s="9"/>
      <c r="BK8" s="9"/>
      <c r="BL8" s="10"/>
      <c r="BM8" s="9"/>
      <c r="BN8" s="9"/>
      <c r="BO8" s="9"/>
      <c r="BP8" s="9"/>
      <c r="BQ8" s="9"/>
      <c r="BR8" s="9"/>
      <c r="BS8" s="9"/>
      <c r="BT8" s="10"/>
      <c r="BU8" s="9"/>
      <c r="BV8" s="9"/>
      <c r="BW8" s="9"/>
      <c r="BX8" s="9"/>
      <c r="BY8" s="9"/>
      <c r="BZ8" s="9"/>
      <c r="CA8" s="9"/>
      <c r="CB8" s="10"/>
      <c r="CC8" s="9"/>
      <c r="CD8" s="9"/>
      <c r="CE8" s="9"/>
      <c r="CF8" s="9"/>
      <c r="CG8" s="9"/>
      <c r="CH8" s="9"/>
      <c r="CI8" s="9"/>
      <c r="CJ8" s="10"/>
      <c r="CK8" s="9"/>
      <c r="CL8" s="9"/>
      <c r="CM8" s="9"/>
      <c r="CN8" s="9"/>
      <c r="CO8" s="9"/>
      <c r="CP8" s="9"/>
      <c r="CQ8" s="9"/>
      <c r="CR8" s="10"/>
      <c r="CS8" s="9"/>
      <c r="CT8" s="9"/>
      <c r="CU8" s="9"/>
      <c r="CV8" s="9"/>
      <c r="CW8" s="9"/>
      <c r="CX8" s="9"/>
      <c r="CY8" s="9"/>
      <c r="CZ8" s="10"/>
      <c r="DA8" s="9"/>
      <c r="DB8" s="9"/>
      <c r="DC8" s="9"/>
      <c r="DD8" s="9"/>
      <c r="DE8" s="9"/>
      <c r="DF8" s="9"/>
      <c r="DG8" s="9"/>
      <c r="DH8" s="10"/>
      <c r="DI8" s="9"/>
      <c r="DJ8" s="9"/>
      <c r="DK8" s="9"/>
      <c r="DL8" s="9"/>
      <c r="DM8" s="9"/>
      <c r="DN8" s="9"/>
      <c r="DO8" s="9"/>
      <c r="DP8" s="10"/>
      <c r="DQ8" s="9"/>
      <c r="DR8" s="9"/>
      <c r="DS8" s="9"/>
      <c r="DT8" s="9"/>
      <c r="DU8" s="9"/>
      <c r="DV8" s="9"/>
      <c r="DW8" s="9"/>
      <c r="DX8" s="10"/>
      <c r="DY8" s="9"/>
      <c r="DZ8" s="9"/>
      <c r="EA8" s="9"/>
      <c r="EB8" s="9"/>
      <c r="EC8" s="9"/>
      <c r="ED8" s="9"/>
      <c r="EE8" s="9"/>
      <c r="EF8" s="10"/>
      <c r="EG8" s="9"/>
      <c r="EH8" s="9"/>
      <c r="EI8" s="9"/>
      <c r="EJ8" s="9"/>
      <c r="EK8" s="9"/>
      <c r="EL8" s="9"/>
      <c r="EM8" s="9"/>
      <c r="EN8" s="10"/>
      <c r="EO8" s="9"/>
      <c r="EP8" s="9"/>
      <c r="EQ8" s="9"/>
      <c r="ER8" s="9"/>
      <c r="ES8" s="9"/>
      <c r="ET8" s="9"/>
      <c r="EU8" s="9"/>
      <c r="EV8" s="10"/>
      <c r="EW8" s="9"/>
      <c r="EX8" s="9"/>
      <c r="EY8" s="9"/>
      <c r="EZ8" s="9"/>
      <c r="FA8" s="9"/>
      <c r="FB8" s="9"/>
      <c r="FC8" s="9"/>
      <c r="FD8" s="10"/>
      <c r="FE8" s="9"/>
      <c r="FF8" s="9"/>
      <c r="FG8" s="9"/>
      <c r="FH8" s="9"/>
      <c r="FI8" s="9"/>
      <c r="FJ8" s="9"/>
      <c r="FK8" s="9"/>
      <c r="FL8" s="10"/>
      <c r="FM8" s="9"/>
      <c r="FN8" s="9"/>
      <c r="FO8" s="9"/>
      <c r="FP8" s="9"/>
      <c r="FQ8" s="9"/>
      <c r="FR8" s="9"/>
      <c r="FS8" s="9"/>
      <c r="FT8" s="10"/>
      <c r="FU8" s="9"/>
      <c r="FV8" s="9"/>
      <c r="FW8" s="9"/>
      <c r="FX8" s="9"/>
      <c r="FY8" s="9"/>
      <c r="FZ8" s="9"/>
      <c r="GA8" s="9"/>
      <c r="GB8" s="10"/>
      <c r="GC8" s="9"/>
      <c r="GD8" s="9"/>
      <c r="GE8" s="9"/>
      <c r="GF8" s="9"/>
      <c r="GG8" s="9"/>
      <c r="GH8" s="9"/>
      <c r="GI8" s="9"/>
      <c r="GJ8" s="10"/>
      <c r="GK8" s="9"/>
      <c r="GL8" s="9"/>
      <c r="GM8" s="9"/>
      <c r="GN8" s="9"/>
      <c r="GO8" s="9"/>
      <c r="GP8" s="9"/>
      <c r="GQ8" s="9"/>
      <c r="GR8" s="10"/>
      <c r="GS8" s="9"/>
      <c r="GT8" s="9"/>
      <c r="GU8" s="9"/>
      <c r="GV8" s="9"/>
      <c r="GW8" s="9"/>
    </row>
    <row r="9" spans="1:205" s="11" customFormat="1" ht="15" customHeight="1" thickBot="1" x14ac:dyDescent="0.25">
      <c r="A9" s="32" t="s">
        <v>21</v>
      </c>
      <c r="B9" s="105"/>
      <c r="C9" s="32" t="s">
        <v>3</v>
      </c>
      <c r="D9" s="174"/>
      <c r="E9" s="174"/>
      <c r="F9" s="174"/>
      <c r="G9" s="174"/>
      <c r="H9" s="10"/>
      <c r="I9" s="10"/>
      <c r="J9" s="9"/>
      <c r="K9" s="9"/>
      <c r="L9" s="10"/>
      <c r="M9" s="10"/>
      <c r="N9" s="9"/>
      <c r="O9" s="9"/>
      <c r="P9" s="10"/>
      <c r="Q9" s="10"/>
      <c r="R9" s="9"/>
      <c r="S9" s="9"/>
      <c r="T9" s="10"/>
      <c r="U9" s="10"/>
      <c r="V9" s="9"/>
      <c r="W9" s="9"/>
      <c r="X9" s="10"/>
      <c r="Y9" s="10"/>
      <c r="Z9" s="9"/>
      <c r="AA9" s="9"/>
      <c r="AB9" s="10"/>
      <c r="AC9" s="10"/>
      <c r="AD9" s="9"/>
      <c r="AE9" s="9"/>
      <c r="AF9" s="10"/>
      <c r="AG9" s="10"/>
      <c r="AH9" s="9"/>
      <c r="AI9" s="9"/>
      <c r="AJ9" s="10"/>
      <c r="AK9" s="10"/>
      <c r="AL9" s="9"/>
      <c r="AM9" s="9"/>
      <c r="AN9" s="10"/>
      <c r="AO9" s="10"/>
      <c r="AP9" s="9"/>
      <c r="AQ9" s="9"/>
      <c r="AR9" s="10"/>
      <c r="AS9" s="10"/>
      <c r="AT9" s="9"/>
      <c r="AU9" s="9"/>
      <c r="AV9" s="10"/>
      <c r="AW9" s="10"/>
      <c r="AX9" s="9"/>
      <c r="AY9" s="9"/>
      <c r="AZ9" s="10"/>
      <c r="BA9" s="10"/>
      <c r="BB9" s="9"/>
      <c r="BC9" s="9"/>
      <c r="BD9" s="10"/>
      <c r="BE9" s="10"/>
      <c r="BF9" s="9"/>
      <c r="BG9" s="9"/>
      <c r="BH9" s="10"/>
      <c r="BI9" s="10"/>
      <c r="BJ9" s="9"/>
      <c r="BK9" s="9"/>
      <c r="BL9" s="10"/>
      <c r="BM9" s="10"/>
      <c r="BN9" s="9"/>
      <c r="BO9" s="9"/>
      <c r="BP9" s="10"/>
      <c r="BQ9" s="10"/>
      <c r="BR9" s="9"/>
      <c r="BS9" s="9"/>
      <c r="BT9" s="10"/>
      <c r="BU9" s="10"/>
      <c r="BV9" s="9"/>
      <c r="BW9" s="9"/>
      <c r="BX9" s="10"/>
      <c r="BY9" s="10"/>
      <c r="BZ9" s="9"/>
      <c r="CA9" s="9"/>
      <c r="CB9" s="10"/>
      <c r="CC9" s="10"/>
      <c r="CD9" s="9"/>
      <c r="CE9" s="9"/>
      <c r="CF9" s="10"/>
      <c r="CG9" s="10"/>
      <c r="CH9" s="9"/>
      <c r="CI9" s="9"/>
      <c r="CJ9" s="10"/>
      <c r="CK9" s="10"/>
      <c r="CL9" s="9"/>
      <c r="CM9" s="9"/>
      <c r="CN9" s="10"/>
      <c r="CO9" s="10"/>
      <c r="CP9" s="9"/>
      <c r="CQ9" s="9"/>
      <c r="CR9" s="10"/>
      <c r="CS9" s="10"/>
      <c r="CT9" s="9"/>
      <c r="CU9" s="9"/>
      <c r="CV9" s="10"/>
      <c r="CW9" s="10"/>
      <c r="CX9" s="9"/>
      <c r="CY9" s="9"/>
      <c r="CZ9" s="10"/>
      <c r="DA9" s="10"/>
      <c r="DB9" s="9"/>
      <c r="DC9" s="9"/>
      <c r="DD9" s="10"/>
      <c r="DE9" s="10"/>
      <c r="DF9" s="9"/>
      <c r="DG9" s="9"/>
      <c r="DH9" s="10"/>
      <c r="DI9" s="10"/>
      <c r="DJ9" s="9"/>
      <c r="DK9" s="9"/>
      <c r="DL9" s="10"/>
      <c r="DM9" s="10"/>
      <c r="DN9" s="9"/>
      <c r="DO9" s="9"/>
      <c r="DP9" s="10"/>
      <c r="DQ9" s="10"/>
      <c r="DR9" s="9"/>
      <c r="DS9" s="9"/>
      <c r="DT9" s="10"/>
      <c r="DU9" s="10"/>
      <c r="DV9" s="9"/>
      <c r="DW9" s="9"/>
      <c r="DX9" s="10"/>
      <c r="DY9" s="10"/>
      <c r="DZ9" s="9"/>
      <c r="EA9" s="9"/>
      <c r="EB9" s="10"/>
      <c r="EC9" s="10"/>
      <c r="ED9" s="9"/>
      <c r="EE9" s="9"/>
      <c r="EF9" s="10"/>
      <c r="EG9" s="10"/>
      <c r="EH9" s="9"/>
      <c r="EI9" s="9"/>
      <c r="EJ9" s="10"/>
      <c r="EK9" s="10"/>
      <c r="EL9" s="9"/>
      <c r="EM9" s="9"/>
      <c r="EN9" s="10"/>
      <c r="EO9" s="10"/>
      <c r="EP9" s="9"/>
      <c r="EQ9" s="9"/>
      <c r="ER9" s="10"/>
      <c r="ES9" s="10"/>
      <c r="ET9" s="9"/>
      <c r="EU9" s="9"/>
      <c r="EV9" s="10"/>
      <c r="EW9" s="10"/>
      <c r="EX9" s="9"/>
      <c r="EY9" s="9"/>
      <c r="EZ9" s="10"/>
      <c r="FA9" s="10"/>
      <c r="FB9" s="9"/>
      <c r="FC9" s="9"/>
      <c r="FD9" s="10"/>
      <c r="FE9" s="10"/>
      <c r="FF9" s="9"/>
      <c r="FG9" s="9"/>
      <c r="FH9" s="10"/>
      <c r="FI9" s="10"/>
      <c r="FJ9" s="9"/>
      <c r="FK9" s="9"/>
      <c r="FL9" s="10"/>
      <c r="FM9" s="10"/>
      <c r="FN9" s="9"/>
      <c r="FO9" s="9"/>
      <c r="FP9" s="10"/>
      <c r="FQ9" s="10"/>
      <c r="FR9" s="9"/>
      <c r="FS9" s="9"/>
      <c r="FT9" s="10"/>
      <c r="FU9" s="10"/>
      <c r="FV9" s="9"/>
      <c r="FW9" s="9"/>
      <c r="FX9" s="10"/>
      <c r="FY9" s="10"/>
      <c r="FZ9" s="9"/>
      <c r="GA9" s="9"/>
      <c r="GB9" s="10"/>
      <c r="GC9" s="10"/>
      <c r="GD9" s="9"/>
      <c r="GE9" s="9"/>
      <c r="GF9" s="10"/>
      <c r="GG9" s="10"/>
      <c r="GH9" s="9"/>
      <c r="GI9" s="9"/>
      <c r="GJ9" s="10"/>
      <c r="GK9" s="10"/>
      <c r="GL9" s="9"/>
      <c r="GM9" s="9"/>
      <c r="GN9" s="10"/>
      <c r="GO9" s="10"/>
      <c r="GP9" s="9"/>
      <c r="GQ9" s="9"/>
      <c r="GR9" s="10"/>
      <c r="GS9" s="10"/>
      <c r="GT9" s="9"/>
      <c r="GU9" s="9"/>
      <c r="GV9" s="10"/>
      <c r="GW9" s="10"/>
    </row>
    <row r="10" spans="1:205" s="8" customFormat="1" ht="15.75" thickBot="1" x14ac:dyDescent="0.25">
      <c r="A10" s="166" t="s">
        <v>23</v>
      </c>
      <c r="B10" s="166"/>
      <c r="C10" s="166"/>
      <c r="D10" s="166"/>
      <c r="E10" s="166"/>
      <c r="F10" s="166"/>
      <c r="G10" s="166"/>
      <c r="H10" s="12"/>
      <c r="I10" s="12"/>
      <c r="J10" s="7"/>
      <c r="K10" s="7"/>
      <c r="L10" s="12"/>
      <c r="M10" s="12"/>
      <c r="N10" s="7"/>
      <c r="O10" s="7"/>
      <c r="P10" s="12"/>
      <c r="Q10" s="12"/>
      <c r="R10" s="7"/>
      <c r="S10" s="7"/>
      <c r="T10" s="12"/>
      <c r="U10" s="12"/>
      <c r="V10" s="7"/>
      <c r="W10" s="7"/>
      <c r="X10" s="12"/>
      <c r="Y10" s="12"/>
      <c r="Z10" s="7"/>
      <c r="AA10" s="7"/>
      <c r="AB10" s="12"/>
      <c r="AC10" s="12"/>
      <c r="AD10" s="7"/>
      <c r="AE10" s="7"/>
      <c r="AF10" s="12"/>
      <c r="AG10" s="12"/>
      <c r="AH10" s="7"/>
      <c r="AI10" s="7"/>
      <c r="AJ10" s="12"/>
      <c r="AK10" s="12"/>
      <c r="AL10" s="7"/>
      <c r="AM10" s="7"/>
      <c r="AN10" s="12"/>
      <c r="AO10" s="12"/>
      <c r="AP10" s="7"/>
      <c r="AQ10" s="7"/>
      <c r="AR10" s="12"/>
      <c r="AS10" s="12"/>
      <c r="AT10" s="7"/>
      <c r="AU10" s="7"/>
      <c r="AV10" s="12"/>
      <c r="AW10" s="12"/>
      <c r="AX10" s="7"/>
      <c r="AY10" s="7"/>
      <c r="AZ10" s="12"/>
      <c r="BA10" s="12"/>
      <c r="BB10" s="7"/>
      <c r="BC10" s="7"/>
      <c r="BD10" s="12"/>
      <c r="BE10" s="12"/>
      <c r="BF10" s="7"/>
      <c r="BG10" s="7"/>
      <c r="BH10" s="12"/>
      <c r="BI10" s="12"/>
      <c r="BJ10" s="7"/>
      <c r="BK10" s="7"/>
      <c r="BL10" s="12"/>
      <c r="BM10" s="12"/>
      <c r="BN10" s="7"/>
      <c r="BO10" s="7"/>
      <c r="BP10" s="12"/>
      <c r="BQ10" s="12"/>
      <c r="BR10" s="7"/>
      <c r="BS10" s="7"/>
      <c r="BT10" s="12"/>
      <c r="BU10" s="12"/>
      <c r="BV10" s="7"/>
      <c r="BW10" s="7"/>
      <c r="BX10" s="12"/>
      <c r="BY10" s="12"/>
      <c r="BZ10" s="7"/>
      <c r="CA10" s="7"/>
      <c r="CB10" s="12"/>
      <c r="CC10" s="12"/>
      <c r="CD10" s="7"/>
      <c r="CE10" s="7"/>
      <c r="CF10" s="12"/>
      <c r="CG10" s="12"/>
      <c r="CH10" s="7"/>
      <c r="CI10" s="7"/>
      <c r="CJ10" s="12"/>
      <c r="CK10" s="12"/>
      <c r="CL10" s="7"/>
      <c r="CM10" s="7"/>
      <c r="CN10" s="12"/>
      <c r="CO10" s="12"/>
      <c r="CP10" s="7"/>
      <c r="CQ10" s="7"/>
      <c r="CR10" s="12"/>
      <c r="CS10" s="12"/>
      <c r="CT10" s="7"/>
      <c r="CU10" s="7"/>
      <c r="CV10" s="12"/>
      <c r="CW10" s="12"/>
      <c r="CX10" s="7"/>
      <c r="CY10" s="7"/>
      <c r="CZ10" s="12"/>
      <c r="DA10" s="12"/>
      <c r="DB10" s="7"/>
      <c r="DC10" s="7"/>
      <c r="DD10" s="12"/>
      <c r="DE10" s="12"/>
      <c r="DF10" s="7"/>
      <c r="DG10" s="7"/>
      <c r="DH10" s="12"/>
      <c r="DI10" s="12"/>
      <c r="DJ10" s="7"/>
      <c r="DK10" s="7"/>
      <c r="DL10" s="12"/>
      <c r="DM10" s="12"/>
      <c r="DN10" s="7"/>
      <c r="DO10" s="7"/>
      <c r="DP10" s="12"/>
      <c r="DQ10" s="12"/>
      <c r="DR10" s="7"/>
      <c r="DS10" s="7"/>
      <c r="DT10" s="12"/>
      <c r="DU10" s="12"/>
      <c r="DV10" s="7"/>
      <c r="DW10" s="7"/>
      <c r="DX10" s="12"/>
      <c r="DY10" s="12"/>
      <c r="DZ10" s="7"/>
      <c r="EA10" s="7"/>
      <c r="EB10" s="12"/>
      <c r="EC10" s="12"/>
      <c r="ED10" s="7"/>
      <c r="EE10" s="7"/>
      <c r="EF10" s="12"/>
      <c r="EG10" s="12"/>
      <c r="EH10" s="7"/>
      <c r="EI10" s="7"/>
      <c r="EJ10" s="12"/>
      <c r="EK10" s="12"/>
      <c r="EL10" s="7"/>
      <c r="EM10" s="7"/>
      <c r="EN10" s="12"/>
      <c r="EO10" s="12"/>
      <c r="EP10" s="7"/>
      <c r="EQ10" s="7"/>
      <c r="ER10" s="12"/>
      <c r="ES10" s="12"/>
      <c r="ET10" s="7"/>
      <c r="EU10" s="7"/>
      <c r="EV10" s="12"/>
      <c r="EW10" s="12"/>
      <c r="EX10" s="7"/>
      <c r="EY10" s="7"/>
      <c r="EZ10" s="12"/>
      <c r="FA10" s="12"/>
      <c r="FB10" s="7"/>
      <c r="FC10" s="7"/>
      <c r="FD10" s="12"/>
      <c r="FE10" s="12"/>
      <c r="FF10" s="7"/>
      <c r="FG10" s="7"/>
      <c r="FH10" s="12"/>
      <c r="FI10" s="12"/>
      <c r="FJ10" s="7"/>
      <c r="FK10" s="7"/>
      <c r="FL10" s="12"/>
      <c r="FM10" s="12"/>
      <c r="FN10" s="7"/>
      <c r="FO10" s="7"/>
      <c r="FP10" s="12"/>
      <c r="FQ10" s="12"/>
      <c r="FR10" s="7"/>
      <c r="FS10" s="7"/>
      <c r="FT10" s="12"/>
      <c r="FU10" s="12"/>
      <c r="FV10" s="7"/>
      <c r="FW10" s="7"/>
      <c r="FX10" s="12"/>
      <c r="FY10" s="12"/>
      <c r="FZ10" s="7"/>
      <c r="GA10" s="7"/>
      <c r="GB10" s="12"/>
      <c r="GC10" s="12"/>
      <c r="GD10" s="7"/>
      <c r="GE10" s="7"/>
      <c r="GF10" s="12"/>
      <c r="GG10" s="12"/>
      <c r="GH10" s="7"/>
      <c r="GI10" s="7"/>
      <c r="GJ10" s="12"/>
      <c r="GK10" s="12"/>
      <c r="GL10" s="7"/>
      <c r="GM10" s="7"/>
      <c r="GN10" s="12"/>
      <c r="GO10" s="12"/>
      <c r="GP10" s="7"/>
      <c r="GQ10" s="7"/>
      <c r="GR10" s="12"/>
      <c r="GS10" s="12"/>
      <c r="GT10" s="7"/>
      <c r="GU10" s="7"/>
      <c r="GV10" s="12"/>
      <c r="GW10" s="12"/>
    </row>
    <row r="11" spans="1:205" x14ac:dyDescent="0.2">
      <c r="A11" s="43" t="s">
        <v>18</v>
      </c>
      <c r="B11" s="44" t="s">
        <v>19</v>
      </c>
      <c r="C11" s="45"/>
      <c r="D11" s="46"/>
      <c r="E11" s="47"/>
      <c r="F11" s="47"/>
      <c r="G11" s="47"/>
    </row>
    <row r="12" spans="1:205" s="8" customFormat="1" ht="14.45" customHeight="1" x14ac:dyDescent="0.2">
      <c r="A12" s="164" t="s">
        <v>8</v>
      </c>
      <c r="B12" s="164" t="s">
        <v>0</v>
      </c>
      <c r="C12" s="167" t="s">
        <v>1</v>
      </c>
      <c r="D12" s="164" t="s">
        <v>55</v>
      </c>
      <c r="E12" s="169" t="s">
        <v>54</v>
      </c>
      <c r="F12" s="169"/>
      <c r="G12" s="169" t="s">
        <v>45</v>
      </c>
    </row>
    <row r="13" spans="1:205" s="8" customFormat="1" ht="15.75" customHeight="1" x14ac:dyDescent="0.2">
      <c r="A13" s="165"/>
      <c r="B13" s="165"/>
      <c r="C13" s="168"/>
      <c r="D13" s="165"/>
      <c r="E13" s="99" t="s">
        <v>2</v>
      </c>
      <c r="F13" s="99" t="s">
        <v>4</v>
      </c>
      <c r="G13" s="177"/>
    </row>
    <row r="14" spans="1:205" x14ac:dyDescent="0.2">
      <c r="A14" s="34" t="s">
        <v>137</v>
      </c>
      <c r="B14" s="35" t="s">
        <v>145</v>
      </c>
      <c r="C14" s="37"/>
      <c r="D14" s="37"/>
      <c r="E14" s="36"/>
      <c r="F14" s="36"/>
      <c r="G14" s="36"/>
    </row>
    <row r="15" spans="1:205" x14ac:dyDescent="0.2">
      <c r="A15" s="85">
        <v>1</v>
      </c>
      <c r="B15" s="81" t="s">
        <v>146</v>
      </c>
      <c r="D15" s="82"/>
    </row>
    <row r="16" spans="1:205" x14ac:dyDescent="0.2">
      <c r="A16" s="39" t="s">
        <v>15</v>
      </c>
      <c r="B16" s="40" t="s">
        <v>147</v>
      </c>
      <c r="C16" s="80">
        <v>23</v>
      </c>
      <c r="D16" s="41" t="s">
        <v>11</v>
      </c>
      <c r="E16" s="102"/>
      <c r="F16" s="102"/>
      <c r="G16" s="42">
        <f t="shared" ref="G16:G20" si="0">SUM(E16:F16)*C16</f>
        <v>0</v>
      </c>
    </row>
    <row r="17" spans="1:8" x14ac:dyDescent="0.2">
      <c r="A17" s="39" t="s">
        <v>16</v>
      </c>
      <c r="B17" s="40" t="s">
        <v>148</v>
      </c>
      <c r="C17" s="80"/>
      <c r="D17" s="41"/>
      <c r="E17" s="42"/>
      <c r="F17" s="42"/>
      <c r="G17" s="42"/>
    </row>
    <row r="18" spans="1:8" x14ac:dyDescent="0.2">
      <c r="A18" s="39" t="s">
        <v>227</v>
      </c>
      <c r="B18" s="40" t="s">
        <v>282</v>
      </c>
      <c r="C18" s="80">
        <v>10</v>
      </c>
      <c r="D18" s="41" t="s">
        <v>80</v>
      </c>
      <c r="E18" s="42" t="s">
        <v>91</v>
      </c>
      <c r="F18" s="102"/>
      <c r="G18" s="42">
        <f t="shared" si="0"/>
        <v>0</v>
      </c>
    </row>
    <row r="19" spans="1:8" x14ac:dyDescent="0.2">
      <c r="A19" s="39" t="s">
        <v>149</v>
      </c>
      <c r="B19" s="40" t="s">
        <v>296</v>
      </c>
      <c r="C19" s="80">
        <f>2*1*2.1</f>
        <v>4</v>
      </c>
      <c r="D19" s="41" t="s">
        <v>80</v>
      </c>
      <c r="E19" s="42" t="s">
        <v>91</v>
      </c>
      <c r="F19" s="102"/>
      <c r="G19" s="42">
        <f t="shared" ref="G19" si="1">SUM(E19:F19)*C19</f>
        <v>0</v>
      </c>
    </row>
    <row r="20" spans="1:8" x14ac:dyDescent="0.2">
      <c r="A20" s="39" t="s">
        <v>295</v>
      </c>
      <c r="B20" s="40" t="s">
        <v>283</v>
      </c>
      <c r="C20" s="80">
        <v>90</v>
      </c>
      <c r="D20" s="41" t="s">
        <v>80</v>
      </c>
      <c r="E20" s="42" t="s">
        <v>91</v>
      </c>
      <c r="F20" s="102"/>
      <c r="G20" s="42">
        <f t="shared" si="0"/>
        <v>0</v>
      </c>
    </row>
    <row r="21" spans="1:8" x14ac:dyDescent="0.2">
      <c r="A21" s="39" t="s">
        <v>62</v>
      </c>
      <c r="B21" s="40" t="s">
        <v>150</v>
      </c>
      <c r="C21" s="80"/>
      <c r="D21" s="41"/>
      <c r="E21" s="42"/>
      <c r="F21" s="42"/>
      <c r="G21" s="42"/>
    </row>
    <row r="22" spans="1:8" x14ac:dyDescent="0.2">
      <c r="A22" s="39" t="s">
        <v>151</v>
      </c>
      <c r="B22" s="40" t="s">
        <v>286</v>
      </c>
      <c r="C22" s="80">
        <v>6</v>
      </c>
      <c r="D22" s="41" t="s">
        <v>153</v>
      </c>
      <c r="E22" s="42" t="s">
        <v>91</v>
      </c>
      <c r="F22" s="102"/>
      <c r="G22" s="42">
        <f t="shared" ref="G22" si="2">SUM(E22:F22)*C22</f>
        <v>0</v>
      </c>
    </row>
    <row r="23" spans="1:8" x14ac:dyDescent="0.2">
      <c r="A23" s="39" t="s">
        <v>152</v>
      </c>
      <c r="B23" s="40" t="s">
        <v>287</v>
      </c>
      <c r="C23" s="80">
        <v>1</v>
      </c>
      <c r="D23" s="41" t="s">
        <v>153</v>
      </c>
      <c r="E23" s="42" t="s">
        <v>91</v>
      </c>
      <c r="F23" s="102"/>
      <c r="G23" s="42">
        <f t="shared" ref="G23" si="3">SUM(E23:F23)*C23</f>
        <v>0</v>
      </c>
    </row>
    <row r="24" spans="1:8" x14ac:dyDescent="0.2">
      <c r="A24" s="39" t="s">
        <v>154</v>
      </c>
      <c r="B24" s="40" t="s">
        <v>288</v>
      </c>
      <c r="C24" s="80">
        <v>11</v>
      </c>
      <c r="D24" s="41" t="s">
        <v>153</v>
      </c>
      <c r="E24" s="42" t="s">
        <v>91</v>
      </c>
      <c r="F24" s="102"/>
      <c r="G24" s="42">
        <f>SUM(E24:F24)*C24</f>
        <v>0</v>
      </c>
    </row>
    <row r="25" spans="1:8" ht="25.5" x14ac:dyDescent="0.2">
      <c r="A25" s="39" t="s">
        <v>127</v>
      </c>
      <c r="B25" s="40" t="s">
        <v>284</v>
      </c>
      <c r="C25" s="80">
        <v>30</v>
      </c>
      <c r="D25" s="41" t="s">
        <v>155</v>
      </c>
      <c r="E25" s="102"/>
      <c r="F25" s="102"/>
      <c r="G25" s="42">
        <f>SUM(E25:F25)*C25</f>
        <v>0</v>
      </c>
    </row>
    <row r="26" spans="1:8" x14ac:dyDescent="0.2">
      <c r="A26" s="39"/>
      <c r="B26" s="86" t="s">
        <v>133</v>
      </c>
      <c r="C26" s="80"/>
      <c r="D26" s="41"/>
      <c r="E26" s="87">
        <f>SUMPRODUCT(C16:C25,E16:E25)</f>
        <v>0</v>
      </c>
      <c r="F26" s="87">
        <f>SUMPRODUCT(C16:C25,F16:F25)</f>
        <v>0</v>
      </c>
      <c r="G26" s="87">
        <f>SUM(G16:G25)</f>
        <v>0</v>
      </c>
    </row>
    <row r="27" spans="1:8" x14ac:dyDescent="0.2">
      <c r="A27" s="85">
        <v>2</v>
      </c>
      <c r="B27" s="84" t="s">
        <v>203</v>
      </c>
      <c r="C27" s="80"/>
      <c r="D27" s="41"/>
      <c r="E27" s="42"/>
      <c r="F27" s="42"/>
      <c r="G27" s="42"/>
    </row>
    <row r="28" spans="1:8" x14ac:dyDescent="0.2">
      <c r="A28" s="39" t="s">
        <v>59</v>
      </c>
      <c r="B28" s="40" t="s">
        <v>285</v>
      </c>
      <c r="C28" s="80">
        <v>640</v>
      </c>
      <c r="D28" s="41" t="s">
        <v>80</v>
      </c>
      <c r="E28" s="102"/>
      <c r="F28" s="102"/>
      <c r="G28" s="42">
        <f>SUM(E28:F28)*C28</f>
        <v>0</v>
      </c>
    </row>
    <row r="29" spans="1:8" x14ac:dyDescent="0.2">
      <c r="A29" s="39" t="s">
        <v>60</v>
      </c>
      <c r="B29" s="40" t="s">
        <v>156</v>
      </c>
      <c r="C29" s="80">
        <v>220</v>
      </c>
      <c r="D29" s="41" t="s">
        <v>80</v>
      </c>
      <c r="E29" s="102"/>
      <c r="F29" s="102"/>
      <c r="G29" s="42">
        <f>SUM(E29:F29)*C29</f>
        <v>0</v>
      </c>
    </row>
    <row r="30" spans="1:8" ht="38.25" x14ac:dyDescent="0.2">
      <c r="A30" s="39" t="s">
        <v>61</v>
      </c>
      <c r="B30" s="40" t="s">
        <v>157</v>
      </c>
      <c r="C30" s="80">
        <v>640</v>
      </c>
      <c r="D30" s="41" t="s">
        <v>80</v>
      </c>
      <c r="E30" s="102"/>
      <c r="F30" s="102"/>
      <c r="G30" s="42">
        <f>SUM(E30:F30)*C30</f>
        <v>0</v>
      </c>
    </row>
    <row r="31" spans="1:8" x14ac:dyDescent="0.2">
      <c r="A31" s="39" t="s">
        <v>85</v>
      </c>
      <c r="B31" s="40" t="s">
        <v>309</v>
      </c>
      <c r="C31" s="89">
        <f>(7*3*2)+48.7+13.75</f>
        <v>104</v>
      </c>
      <c r="D31" s="90" t="s">
        <v>12</v>
      </c>
      <c r="E31" s="102"/>
      <c r="F31" s="102"/>
      <c r="G31" s="42">
        <f>SUM(E31:F31)*C31</f>
        <v>0</v>
      </c>
    </row>
    <row r="32" spans="1:8" x14ac:dyDescent="0.2">
      <c r="A32" s="39" t="s">
        <v>85</v>
      </c>
      <c r="B32" s="40" t="s">
        <v>307</v>
      </c>
      <c r="C32" s="89">
        <v>7</v>
      </c>
      <c r="D32" s="90" t="s">
        <v>80</v>
      </c>
      <c r="E32" s="102"/>
      <c r="F32" s="102"/>
      <c r="G32" s="42">
        <f>SUM(E32:F32)*C32</f>
        <v>0</v>
      </c>
      <c r="H32" s="92" t="s">
        <v>308</v>
      </c>
    </row>
    <row r="33" spans="1:8" x14ac:dyDescent="0.2">
      <c r="A33" s="39"/>
      <c r="B33" s="86" t="s">
        <v>134</v>
      </c>
      <c r="C33" s="80"/>
      <c r="D33" s="41"/>
      <c r="E33" s="87">
        <f>SUMPRODUCT(C28:C32,E28:E32)</f>
        <v>0</v>
      </c>
      <c r="F33" s="87">
        <f>SUMPRODUCT(C28:C32,F28:F32)</f>
        <v>0</v>
      </c>
      <c r="G33" s="87">
        <f>SUM(G28:G32)</f>
        <v>0</v>
      </c>
    </row>
    <row r="34" spans="1:8" x14ac:dyDescent="0.2">
      <c r="A34" s="85">
        <v>3</v>
      </c>
      <c r="B34" s="84" t="s">
        <v>204</v>
      </c>
      <c r="C34" s="80"/>
      <c r="D34" s="41"/>
      <c r="E34" s="42"/>
      <c r="F34" s="42"/>
      <c r="G34" s="42"/>
    </row>
    <row r="35" spans="1:8" ht="25.5" x14ac:dyDescent="0.2">
      <c r="A35" s="39" t="s">
        <v>63</v>
      </c>
      <c r="B35" s="40" t="s">
        <v>158</v>
      </c>
      <c r="C35" s="80">
        <v>780</v>
      </c>
      <c r="D35" s="41" t="s">
        <v>80</v>
      </c>
      <c r="E35" s="102"/>
      <c r="F35" s="102"/>
      <c r="G35" s="42">
        <f>SUM(E35:F35)*C35</f>
        <v>0</v>
      </c>
    </row>
    <row r="36" spans="1:8" x14ac:dyDescent="0.2">
      <c r="A36" s="39" t="s">
        <v>64</v>
      </c>
      <c r="B36" s="40" t="s">
        <v>293</v>
      </c>
      <c r="C36" s="80">
        <v>80</v>
      </c>
      <c r="D36" s="41" t="s">
        <v>80</v>
      </c>
      <c r="E36" s="102"/>
      <c r="F36" s="102"/>
      <c r="G36" s="42">
        <f>SUM(E36:F36)*C36</f>
        <v>0</v>
      </c>
    </row>
    <row r="37" spans="1:8" x14ac:dyDescent="0.2">
      <c r="A37" s="39" t="s">
        <v>65</v>
      </c>
      <c r="B37" s="40" t="s">
        <v>159</v>
      </c>
      <c r="C37" s="80">
        <v>4</v>
      </c>
      <c r="D37" s="41" t="s">
        <v>153</v>
      </c>
      <c r="E37" s="102"/>
      <c r="F37" s="102"/>
      <c r="G37" s="42">
        <f>SUM(E37:F37)*C37</f>
        <v>0</v>
      </c>
    </row>
    <row r="38" spans="1:8" x14ac:dyDescent="0.2">
      <c r="A38" s="39"/>
      <c r="B38" s="86" t="s">
        <v>135</v>
      </c>
      <c r="C38" s="80"/>
      <c r="D38" s="41"/>
      <c r="E38" s="87">
        <f>SUMPRODUCT(C35:C37,E35:E37)</f>
        <v>0</v>
      </c>
      <c r="F38" s="87">
        <f>SUMPRODUCT(C35:C37,F35:F37)</f>
        <v>0</v>
      </c>
      <c r="G38" s="87">
        <f>SUM(G35:G37)</f>
        <v>0</v>
      </c>
    </row>
    <row r="39" spans="1:8" x14ac:dyDescent="0.2">
      <c r="A39" s="85">
        <v>4</v>
      </c>
      <c r="B39" s="84" t="s">
        <v>205</v>
      </c>
      <c r="C39" s="80"/>
      <c r="D39" s="41"/>
      <c r="E39" s="42"/>
      <c r="F39" s="42"/>
      <c r="G39" s="42"/>
    </row>
    <row r="40" spans="1:8" x14ac:dyDescent="0.2">
      <c r="A40" s="39" t="s">
        <v>82</v>
      </c>
      <c r="B40" s="40" t="s">
        <v>160</v>
      </c>
      <c r="C40" s="80">
        <v>1</v>
      </c>
      <c r="D40" s="41" t="s">
        <v>80</v>
      </c>
      <c r="E40" s="102"/>
      <c r="F40" s="102"/>
      <c r="G40" s="42">
        <f>SUM(E40:F40)*C40</f>
        <v>0</v>
      </c>
    </row>
    <row r="41" spans="1:8" x14ac:dyDescent="0.2">
      <c r="A41" s="39" t="s">
        <v>83</v>
      </c>
      <c r="B41" s="40" t="s">
        <v>294</v>
      </c>
      <c r="C41" s="80">
        <f>1.4*2.1</f>
        <v>3</v>
      </c>
      <c r="D41" s="41" t="s">
        <v>80</v>
      </c>
      <c r="E41" s="102"/>
      <c r="F41" s="102"/>
      <c r="G41" s="42">
        <f>SUM(E41:F41)*C41</f>
        <v>0</v>
      </c>
      <c r="H41" s="92" t="s">
        <v>306</v>
      </c>
    </row>
    <row r="42" spans="1:8" x14ac:dyDescent="0.2">
      <c r="A42" s="39" t="s">
        <v>162</v>
      </c>
      <c r="B42" s="40" t="s">
        <v>161</v>
      </c>
      <c r="C42" s="80">
        <f>7+(1.4*2.1)</f>
        <v>10</v>
      </c>
      <c r="D42" s="41" t="s">
        <v>80</v>
      </c>
      <c r="E42" s="102"/>
      <c r="F42" s="102"/>
      <c r="G42" s="42">
        <f>SUM(E42:F42)*C42</f>
        <v>0</v>
      </c>
    </row>
    <row r="43" spans="1:8" ht="24.75" customHeight="1" x14ac:dyDescent="0.2">
      <c r="A43" s="39" t="s">
        <v>274</v>
      </c>
      <c r="B43" s="40" t="s">
        <v>298</v>
      </c>
      <c r="C43" s="80">
        <f>516/4</f>
        <v>129</v>
      </c>
      <c r="D43" s="41" t="s">
        <v>80</v>
      </c>
      <c r="E43" s="102"/>
      <c r="F43" s="102"/>
      <c r="G43" s="42">
        <f>SUM(E43:F43)*C43</f>
        <v>0</v>
      </c>
    </row>
    <row r="44" spans="1:8" x14ac:dyDescent="0.2">
      <c r="A44" s="39"/>
      <c r="B44" s="86" t="s">
        <v>136</v>
      </c>
      <c r="C44" s="80"/>
      <c r="D44" s="41"/>
      <c r="E44" s="87">
        <f>SUMPRODUCT(C40:C43,E40:E43)</f>
        <v>0</v>
      </c>
      <c r="F44" s="87">
        <f>SUMPRODUCT(C40:C43,F40:F43)</f>
        <v>0</v>
      </c>
      <c r="G44" s="87">
        <f>SUM(G40:G43)</f>
        <v>0</v>
      </c>
    </row>
    <row r="45" spans="1:8" x14ac:dyDescent="0.2">
      <c r="A45" s="85">
        <v>5</v>
      </c>
      <c r="B45" s="84" t="s">
        <v>206</v>
      </c>
      <c r="C45" s="80"/>
      <c r="D45" s="41"/>
      <c r="E45" s="42"/>
      <c r="F45" s="42"/>
      <c r="G45" s="42"/>
    </row>
    <row r="46" spans="1:8" x14ac:dyDescent="0.2">
      <c r="A46" s="39" t="s">
        <v>30</v>
      </c>
      <c r="B46" s="40" t="s">
        <v>163</v>
      </c>
      <c r="C46" s="80">
        <v>2</v>
      </c>
      <c r="D46" s="41" t="s">
        <v>153</v>
      </c>
      <c r="E46" s="102"/>
      <c r="F46" s="102"/>
      <c r="G46" s="42">
        <f t="shared" ref="G46:G52" si="4">SUM(E46:F46)*C46</f>
        <v>0</v>
      </c>
    </row>
    <row r="47" spans="1:8" ht="25.5" x14ac:dyDescent="0.2">
      <c r="A47" s="39" t="s">
        <v>32</v>
      </c>
      <c r="B47" s="40" t="s">
        <v>164</v>
      </c>
      <c r="C47" s="80">
        <v>1</v>
      </c>
      <c r="D47" s="41" t="s">
        <v>153</v>
      </c>
      <c r="E47" s="102"/>
      <c r="F47" s="102"/>
      <c r="G47" s="42">
        <f t="shared" si="4"/>
        <v>0</v>
      </c>
    </row>
    <row r="48" spans="1:8" x14ac:dyDescent="0.2">
      <c r="A48" s="39" t="s">
        <v>34</v>
      </c>
      <c r="B48" s="40" t="s">
        <v>165</v>
      </c>
      <c r="C48" s="80">
        <v>6</v>
      </c>
      <c r="D48" s="41" t="s">
        <v>153</v>
      </c>
      <c r="E48" s="102"/>
      <c r="F48" s="102"/>
      <c r="G48" s="42">
        <f t="shared" si="4"/>
        <v>0</v>
      </c>
    </row>
    <row r="49" spans="1:14" x14ac:dyDescent="0.2">
      <c r="A49" s="39" t="s">
        <v>36</v>
      </c>
      <c r="B49" s="40" t="s">
        <v>166</v>
      </c>
      <c r="C49" s="80">
        <v>1</v>
      </c>
      <c r="D49" s="41" t="s">
        <v>153</v>
      </c>
      <c r="E49" s="102"/>
      <c r="F49" s="102"/>
      <c r="G49" s="42">
        <f t="shared" si="4"/>
        <v>0</v>
      </c>
    </row>
    <row r="50" spans="1:14" x14ac:dyDescent="0.2">
      <c r="A50" s="39" t="s">
        <v>167</v>
      </c>
      <c r="B50" s="40" t="s">
        <v>169</v>
      </c>
      <c r="C50" s="80">
        <v>11</v>
      </c>
      <c r="D50" s="41" t="s">
        <v>153</v>
      </c>
      <c r="E50" s="102"/>
      <c r="F50" s="102"/>
      <c r="G50" s="42">
        <f t="shared" si="4"/>
        <v>0</v>
      </c>
    </row>
    <row r="51" spans="1:14" x14ac:dyDescent="0.2">
      <c r="A51" s="39" t="s">
        <v>168</v>
      </c>
      <c r="B51" s="40" t="s">
        <v>170</v>
      </c>
      <c r="C51" s="80">
        <v>1</v>
      </c>
      <c r="D51" s="41" t="s">
        <v>153</v>
      </c>
      <c r="E51" s="102"/>
      <c r="F51" s="102"/>
      <c r="G51" s="42">
        <f t="shared" si="4"/>
        <v>0</v>
      </c>
    </row>
    <row r="52" spans="1:14" x14ac:dyDescent="0.2">
      <c r="A52" s="39" t="s">
        <v>171</v>
      </c>
      <c r="B52" s="40" t="s">
        <v>172</v>
      </c>
      <c r="C52" s="80">
        <v>1</v>
      </c>
      <c r="D52" s="41" t="s">
        <v>153</v>
      </c>
      <c r="E52" s="102"/>
      <c r="F52" s="102"/>
      <c r="G52" s="42">
        <f t="shared" si="4"/>
        <v>0</v>
      </c>
    </row>
    <row r="53" spans="1:14" x14ac:dyDescent="0.2">
      <c r="A53" s="39"/>
      <c r="B53" s="86" t="s">
        <v>207</v>
      </c>
      <c r="C53" s="80"/>
      <c r="D53" s="41"/>
      <c r="E53" s="87">
        <f>SUMPRODUCT(C46:C52,E46:E52)</f>
        <v>0</v>
      </c>
      <c r="F53" s="87">
        <f>SUMPRODUCT(C46:C52,F46:F52)</f>
        <v>0</v>
      </c>
      <c r="G53" s="87">
        <f>SUM(G46:G52)</f>
        <v>0</v>
      </c>
    </row>
    <row r="54" spans="1:14" x14ac:dyDescent="0.2">
      <c r="A54" s="85">
        <v>6</v>
      </c>
      <c r="B54" s="84" t="s">
        <v>208</v>
      </c>
      <c r="C54" s="80"/>
      <c r="D54" s="41"/>
      <c r="E54" s="42"/>
      <c r="F54" s="42"/>
      <c r="G54" s="42"/>
    </row>
    <row r="55" spans="1:14" x14ac:dyDescent="0.2">
      <c r="A55" s="39" t="s">
        <v>173</v>
      </c>
      <c r="B55" s="40" t="s">
        <v>291</v>
      </c>
      <c r="C55" s="80">
        <v>171</v>
      </c>
      <c r="D55" s="41" t="s">
        <v>80</v>
      </c>
      <c r="E55" s="102"/>
      <c r="F55" s="102"/>
      <c r="G55" s="42">
        <f t="shared" ref="G55:G60" si="5">SUM(E55:F55)*C55</f>
        <v>0</v>
      </c>
    </row>
    <row r="56" spans="1:14" x14ac:dyDescent="0.2">
      <c r="A56" s="39" t="s">
        <v>174</v>
      </c>
      <c r="B56" s="40" t="s">
        <v>299</v>
      </c>
      <c r="C56" s="80">
        <v>185</v>
      </c>
      <c r="D56" s="41" t="s">
        <v>80</v>
      </c>
      <c r="E56" s="102"/>
      <c r="F56" s="102"/>
      <c r="G56" s="42">
        <f t="shared" si="5"/>
        <v>0</v>
      </c>
    </row>
    <row r="57" spans="1:14" s="8" customFormat="1" x14ac:dyDescent="0.2">
      <c r="A57" s="39" t="s">
        <v>175</v>
      </c>
      <c r="B57" s="40" t="s">
        <v>300</v>
      </c>
      <c r="C57" s="80">
        <f>11+38</f>
        <v>49</v>
      </c>
      <c r="D57" s="41" t="s">
        <v>80</v>
      </c>
      <c r="E57" s="102"/>
      <c r="F57" s="102"/>
      <c r="G57" s="42">
        <f t="shared" ref="G57" si="6">SUM(E57:F57)*C57</f>
        <v>0</v>
      </c>
    </row>
    <row r="58" spans="1:14" ht="25.5" x14ac:dyDescent="0.2">
      <c r="A58" s="39" t="s">
        <v>177</v>
      </c>
      <c r="B58" s="40" t="s">
        <v>176</v>
      </c>
      <c r="C58" s="80">
        <v>18</v>
      </c>
      <c r="D58" s="41" t="s">
        <v>153</v>
      </c>
      <c r="E58" s="102"/>
      <c r="F58" s="102"/>
      <c r="G58" s="42">
        <f t="shared" si="5"/>
        <v>0</v>
      </c>
    </row>
    <row r="59" spans="1:14" ht="25.5" x14ac:dyDescent="0.2">
      <c r="A59" s="39" t="s">
        <v>292</v>
      </c>
      <c r="B59" s="40" t="s">
        <v>178</v>
      </c>
      <c r="C59" s="80">
        <v>11</v>
      </c>
      <c r="D59" s="41" t="s">
        <v>153</v>
      </c>
      <c r="E59" s="102"/>
      <c r="F59" s="102"/>
      <c r="G59" s="42">
        <f t="shared" ref="G59" si="7">SUM(E59:F59)*C59</f>
        <v>0</v>
      </c>
      <c r="N59" s="101"/>
    </row>
    <row r="60" spans="1:14" s="8" customFormat="1" x14ac:dyDescent="0.2">
      <c r="A60" s="39" t="s">
        <v>310</v>
      </c>
      <c r="B60" s="40" t="s">
        <v>297</v>
      </c>
      <c r="C60" s="80">
        <f>(2.5+2.5+1.7+1.7+3.3)*3.5</f>
        <v>41</v>
      </c>
      <c r="D60" s="41" t="s">
        <v>80</v>
      </c>
      <c r="E60" s="102"/>
      <c r="F60" s="102"/>
      <c r="G60" s="42">
        <f t="shared" si="5"/>
        <v>0</v>
      </c>
      <c r="H60" s="8" t="s">
        <v>302</v>
      </c>
    </row>
    <row r="61" spans="1:14" x14ac:dyDescent="0.2">
      <c r="A61" s="39"/>
      <c r="B61" s="86" t="s">
        <v>215</v>
      </c>
      <c r="C61" s="80"/>
      <c r="D61" s="41"/>
      <c r="E61" s="87">
        <f>SUMPRODUCT(C55:C60,E55:E60)</f>
        <v>0</v>
      </c>
      <c r="F61" s="87">
        <f>SUMPRODUCT(C55:C60,F55:F60)</f>
        <v>0</v>
      </c>
      <c r="G61" s="87">
        <f>SUM(G55:G60)</f>
        <v>0</v>
      </c>
    </row>
    <row r="62" spans="1:14" x14ac:dyDescent="0.2">
      <c r="A62" s="85">
        <v>7</v>
      </c>
      <c r="B62" s="81" t="s">
        <v>214</v>
      </c>
      <c r="D62" s="82"/>
    </row>
    <row r="63" spans="1:14" x14ac:dyDescent="0.2">
      <c r="A63" s="39" t="s">
        <v>179</v>
      </c>
      <c r="B63" s="40" t="s">
        <v>289</v>
      </c>
      <c r="C63" s="80">
        <v>1</v>
      </c>
      <c r="D63" s="41" t="s">
        <v>153</v>
      </c>
      <c r="E63" s="102"/>
      <c r="F63" s="102"/>
      <c r="G63" s="42">
        <f t="shared" ref="G63" si="8">SUM(E63:F63)*C63</f>
        <v>0</v>
      </c>
    </row>
    <row r="64" spans="1:14" s="8" customFormat="1" x14ac:dyDescent="0.2">
      <c r="A64" s="39" t="s">
        <v>180</v>
      </c>
      <c r="B64" s="40" t="s">
        <v>290</v>
      </c>
      <c r="C64" s="80">
        <v>1</v>
      </c>
      <c r="D64" s="41" t="s">
        <v>153</v>
      </c>
      <c r="E64" s="102"/>
      <c r="F64" s="102"/>
      <c r="G64" s="42">
        <f t="shared" ref="G64" si="9">SUM(E64:F64)*C64</f>
        <v>0</v>
      </c>
      <c r="H64" s="8" t="s">
        <v>305</v>
      </c>
    </row>
    <row r="65" spans="1:8" x14ac:dyDescent="0.2">
      <c r="A65" s="39"/>
      <c r="B65" s="86" t="s">
        <v>209</v>
      </c>
      <c r="C65" s="80"/>
      <c r="D65" s="41"/>
      <c r="E65" s="87">
        <f>SUMPRODUCT(C63:C64,E63:E64)</f>
        <v>0</v>
      </c>
      <c r="F65" s="87">
        <f>SUMPRODUCT(C63:C64,F63:F64)</f>
        <v>0</v>
      </c>
      <c r="G65" s="87">
        <f>SUM(G63:G64)</f>
        <v>0</v>
      </c>
    </row>
    <row r="66" spans="1:8" s="8" customFormat="1" x14ac:dyDescent="0.2">
      <c r="A66" s="85">
        <v>8</v>
      </c>
      <c r="B66" s="84" t="s">
        <v>212</v>
      </c>
      <c r="C66" s="80"/>
      <c r="D66" s="41"/>
      <c r="E66" s="42"/>
      <c r="F66" s="42"/>
      <c r="G66" s="42"/>
    </row>
    <row r="67" spans="1:8" x14ac:dyDescent="0.2">
      <c r="A67" s="39" t="s">
        <v>181</v>
      </c>
      <c r="B67" s="40" t="s">
        <v>182</v>
      </c>
      <c r="C67" s="80">
        <f>(22+19)*2.6</f>
        <v>107</v>
      </c>
      <c r="D67" s="41" t="s">
        <v>80</v>
      </c>
      <c r="E67" s="102"/>
      <c r="F67" s="102"/>
      <c r="G67" s="42">
        <f t="shared" ref="G67" si="10">SUM(E67:F67)*C67</f>
        <v>0</v>
      </c>
    </row>
    <row r="68" spans="1:8" x14ac:dyDescent="0.2">
      <c r="A68" s="39" t="s">
        <v>314</v>
      </c>
      <c r="B68" s="40" t="s">
        <v>184</v>
      </c>
      <c r="C68" s="80">
        <v>107</v>
      </c>
      <c r="D68" s="41" t="s">
        <v>80</v>
      </c>
      <c r="E68" s="102"/>
      <c r="F68" s="102"/>
      <c r="G68" s="42">
        <f>SUM(E68:F68)*C68</f>
        <v>0</v>
      </c>
    </row>
    <row r="69" spans="1:8" s="8" customFormat="1" x14ac:dyDescent="0.2">
      <c r="A69" s="39" t="s">
        <v>183</v>
      </c>
      <c r="B69" s="40" t="s">
        <v>304</v>
      </c>
      <c r="C69" s="80">
        <f>(2*1.4*2.1)+(2*1*2.1)+(10*0.6*1.4)</f>
        <v>18</v>
      </c>
      <c r="D69" s="41" t="s">
        <v>80</v>
      </c>
      <c r="E69" s="102"/>
      <c r="F69" s="102"/>
      <c r="G69" s="42">
        <f>SUM(E69:F69)*C69</f>
        <v>0</v>
      </c>
      <c r="H69" s="8" t="s">
        <v>303</v>
      </c>
    </row>
    <row r="70" spans="1:8" ht="25.5" x14ac:dyDescent="0.2">
      <c r="A70" s="39" t="s">
        <v>185</v>
      </c>
      <c r="B70" s="40" t="s">
        <v>301</v>
      </c>
      <c r="C70" s="80">
        <f>518+(C60*2)</f>
        <v>600</v>
      </c>
      <c r="D70" s="41" t="s">
        <v>80</v>
      </c>
      <c r="E70" s="102"/>
      <c r="F70" s="102"/>
      <c r="G70" s="42">
        <f>SUM(E70:F70)*C70</f>
        <v>0</v>
      </c>
    </row>
    <row r="71" spans="1:8" x14ac:dyDescent="0.2">
      <c r="A71" s="39" t="s">
        <v>186</v>
      </c>
      <c r="B71" s="40" t="s">
        <v>187</v>
      </c>
      <c r="C71" s="80">
        <v>80</v>
      </c>
      <c r="D71" s="41" t="s">
        <v>80</v>
      </c>
      <c r="E71" s="102"/>
      <c r="F71" s="102"/>
      <c r="G71" s="42">
        <f>SUM(E71:F71)*C71</f>
        <v>0</v>
      </c>
    </row>
    <row r="72" spans="1:8" x14ac:dyDescent="0.2">
      <c r="A72" s="39"/>
      <c r="B72" s="86" t="s">
        <v>210</v>
      </c>
      <c r="C72" s="80"/>
      <c r="D72" s="41"/>
      <c r="E72" s="87">
        <f>SUMPRODUCT(C67:C71,E67:E71)</f>
        <v>0</v>
      </c>
      <c r="F72" s="87">
        <f>SUMPRODUCT(C67:C71,F67:F71)</f>
        <v>0</v>
      </c>
      <c r="G72" s="87">
        <f>SUM(G67:G71)</f>
        <v>0</v>
      </c>
    </row>
    <row r="73" spans="1:8" x14ac:dyDescent="0.2">
      <c r="A73" s="85">
        <v>9</v>
      </c>
      <c r="B73" s="84" t="s">
        <v>213</v>
      </c>
      <c r="C73" s="80"/>
      <c r="D73" s="41"/>
      <c r="E73" s="42"/>
      <c r="F73" s="42"/>
      <c r="G73" s="42"/>
    </row>
    <row r="74" spans="1:8" x14ac:dyDescent="0.2">
      <c r="A74" s="39" t="s">
        <v>188</v>
      </c>
      <c r="B74" s="40" t="s">
        <v>189</v>
      </c>
      <c r="C74" s="80">
        <v>5</v>
      </c>
      <c r="D74" s="41" t="s">
        <v>153</v>
      </c>
      <c r="E74" s="102"/>
      <c r="F74" s="102"/>
      <c r="G74" s="42">
        <f t="shared" ref="G74:G77" si="11">SUM(E74:F74)*C74</f>
        <v>0</v>
      </c>
    </row>
    <row r="75" spans="1:8" x14ac:dyDescent="0.2">
      <c r="A75" s="39" t="s">
        <v>190</v>
      </c>
      <c r="B75" s="40" t="s">
        <v>191</v>
      </c>
      <c r="C75" s="80">
        <v>4</v>
      </c>
      <c r="D75" s="41" t="s">
        <v>153</v>
      </c>
      <c r="E75" s="102"/>
      <c r="F75" s="102"/>
      <c r="G75" s="42">
        <f t="shared" si="11"/>
        <v>0</v>
      </c>
    </row>
    <row r="76" spans="1:8" x14ac:dyDescent="0.2">
      <c r="A76" s="39" t="s">
        <v>192</v>
      </c>
      <c r="B76" s="40" t="s">
        <v>193</v>
      </c>
      <c r="C76" s="80">
        <v>11</v>
      </c>
      <c r="D76" s="41" t="s">
        <v>153</v>
      </c>
      <c r="E76" s="102"/>
      <c r="F76" s="102"/>
      <c r="G76" s="42">
        <f t="shared" si="11"/>
        <v>0</v>
      </c>
    </row>
    <row r="77" spans="1:8" x14ac:dyDescent="0.2">
      <c r="A77" s="39" t="s">
        <v>194</v>
      </c>
      <c r="B77" s="40" t="s">
        <v>195</v>
      </c>
      <c r="C77" s="80">
        <v>6</v>
      </c>
      <c r="D77" s="41" t="s">
        <v>153</v>
      </c>
      <c r="E77" s="102"/>
      <c r="F77" s="102"/>
      <c r="G77" s="42">
        <f t="shared" si="11"/>
        <v>0</v>
      </c>
    </row>
    <row r="78" spans="1:8" x14ac:dyDescent="0.2">
      <c r="A78" s="39" t="s">
        <v>311</v>
      </c>
      <c r="B78" s="40" t="s">
        <v>196</v>
      </c>
      <c r="C78" s="80">
        <v>56</v>
      </c>
      <c r="D78" s="41" t="s">
        <v>80</v>
      </c>
      <c r="E78" s="102"/>
      <c r="F78" s="102"/>
      <c r="G78" s="42">
        <f t="shared" ref="G78:G85" si="12">SUM(E78:F78)*C78</f>
        <v>0</v>
      </c>
    </row>
    <row r="79" spans="1:8" ht="63.75" x14ac:dyDescent="0.2">
      <c r="A79" s="39" t="s">
        <v>312</v>
      </c>
      <c r="B79" s="40" t="s">
        <v>222</v>
      </c>
      <c r="C79" s="80">
        <v>56</v>
      </c>
      <c r="D79" s="41" t="s">
        <v>80</v>
      </c>
      <c r="E79" s="102"/>
      <c r="F79" s="102"/>
      <c r="G79" s="42">
        <f t="shared" si="12"/>
        <v>0</v>
      </c>
    </row>
    <row r="80" spans="1:8" x14ac:dyDescent="0.2">
      <c r="A80" s="39" t="s">
        <v>313</v>
      </c>
      <c r="B80" s="40" t="s">
        <v>197</v>
      </c>
      <c r="C80" s="80">
        <v>1</v>
      </c>
      <c r="D80" s="41" t="s">
        <v>153</v>
      </c>
      <c r="E80" s="102"/>
      <c r="F80" s="102"/>
      <c r="G80" s="42">
        <f t="shared" si="12"/>
        <v>0</v>
      </c>
    </row>
    <row r="81" spans="1:14" x14ac:dyDescent="0.2">
      <c r="A81" s="39" t="s">
        <v>216</v>
      </c>
      <c r="B81" s="40" t="s">
        <v>198</v>
      </c>
      <c r="C81" s="80">
        <v>1</v>
      </c>
      <c r="D81" s="41" t="s">
        <v>153</v>
      </c>
      <c r="E81" s="102"/>
      <c r="F81" s="102"/>
      <c r="G81" s="42">
        <f t="shared" si="12"/>
        <v>0</v>
      </c>
    </row>
    <row r="82" spans="1:14" x14ac:dyDescent="0.2">
      <c r="A82" s="39" t="s">
        <v>217</v>
      </c>
      <c r="B82" s="40" t="s">
        <v>199</v>
      </c>
      <c r="C82" s="80">
        <v>1</v>
      </c>
      <c r="D82" s="41" t="s">
        <v>153</v>
      </c>
      <c r="E82" s="102"/>
      <c r="F82" s="102"/>
      <c r="G82" s="42">
        <f t="shared" si="12"/>
        <v>0</v>
      </c>
    </row>
    <row r="83" spans="1:14" x14ac:dyDescent="0.2">
      <c r="A83" s="39" t="s">
        <v>218</v>
      </c>
      <c r="B83" s="40" t="s">
        <v>200</v>
      </c>
      <c r="C83" s="80">
        <v>1</v>
      </c>
      <c r="D83" s="41" t="s">
        <v>11</v>
      </c>
      <c r="E83" s="42" t="s">
        <v>91</v>
      </c>
      <c r="F83" s="102"/>
      <c r="G83" s="42">
        <f t="shared" si="12"/>
        <v>0</v>
      </c>
    </row>
    <row r="84" spans="1:14" x14ac:dyDescent="0.2">
      <c r="A84" s="39" t="s">
        <v>219</v>
      </c>
      <c r="B84" s="40" t="s">
        <v>201</v>
      </c>
      <c r="C84" s="80">
        <v>850</v>
      </c>
      <c r="D84" s="41" t="s">
        <v>80</v>
      </c>
      <c r="E84" s="102"/>
      <c r="F84" s="102"/>
      <c r="G84" s="42">
        <f t="shared" si="12"/>
        <v>0</v>
      </c>
    </row>
    <row r="85" spans="1:14" x14ac:dyDescent="0.2">
      <c r="A85" s="39" t="s">
        <v>220</v>
      </c>
      <c r="B85" s="40" t="s">
        <v>202</v>
      </c>
      <c r="C85" s="80">
        <v>850</v>
      </c>
      <c r="D85" s="41" t="s">
        <v>80</v>
      </c>
      <c r="E85" s="102"/>
      <c r="F85" s="102"/>
      <c r="G85" s="42">
        <f t="shared" si="12"/>
        <v>0</v>
      </c>
    </row>
    <row r="86" spans="1:14" ht="15.75" thickBot="1" x14ac:dyDescent="0.25">
      <c r="A86" s="39"/>
      <c r="B86" s="86" t="s">
        <v>211</v>
      </c>
      <c r="C86" s="80"/>
      <c r="D86" s="41"/>
      <c r="E86" s="87">
        <f>SUMPRODUCT(C74:C85,E74:E85)</f>
        <v>0</v>
      </c>
      <c r="F86" s="87">
        <f>SUMPRODUCT(C74:C85,F74:F85)</f>
        <v>0</v>
      </c>
      <c r="G86" s="87">
        <f>SUM(G74:G85)</f>
        <v>0</v>
      </c>
    </row>
    <row r="87" spans="1:14" s="96" customFormat="1" ht="15.75" thickBot="1" x14ac:dyDescent="0.25">
      <c r="A87" s="79"/>
      <c r="B87" s="175" t="s">
        <v>221</v>
      </c>
      <c r="C87" s="175"/>
      <c r="D87" s="175"/>
      <c r="E87" s="38">
        <f>E26+E33+E38+E44+E53+E61+E65+E72+E86</f>
        <v>0</v>
      </c>
      <c r="F87" s="38">
        <f>F26+F33+F38+F44+F53+F61+F65+F72+F86</f>
        <v>0</v>
      </c>
      <c r="G87" s="38">
        <f>G26+G33+G38+G44+G53+G61+G65+G72+G86</f>
        <v>0</v>
      </c>
      <c r="H87" s="92"/>
    </row>
    <row r="88" spans="1:14" x14ac:dyDescent="0.2">
      <c r="A88" s="132" t="s">
        <v>272</v>
      </c>
      <c r="B88" s="133" t="s">
        <v>223</v>
      </c>
      <c r="C88" s="134"/>
      <c r="D88" s="134"/>
      <c r="E88" s="135"/>
      <c r="F88" s="135"/>
      <c r="G88" s="135"/>
      <c r="N88" s="101"/>
    </row>
    <row r="89" spans="1:14" x14ac:dyDescent="0.2">
      <c r="A89" s="137">
        <v>1</v>
      </c>
      <c r="B89" s="138" t="s">
        <v>226</v>
      </c>
      <c r="C89" s="139"/>
      <c r="D89" s="140"/>
      <c r="E89" s="141"/>
      <c r="F89" s="141"/>
      <c r="G89" s="141"/>
      <c r="H89" s="107"/>
      <c r="I89" s="107"/>
      <c r="J89" s="107"/>
    </row>
    <row r="90" spans="1:14" ht="165.75" x14ac:dyDescent="0.2">
      <c r="A90" s="142" t="s">
        <v>15</v>
      </c>
      <c r="B90" s="143" t="s">
        <v>316</v>
      </c>
      <c r="C90" s="144">
        <v>235</v>
      </c>
      <c r="D90" s="139" t="s">
        <v>224</v>
      </c>
      <c r="E90" s="145"/>
      <c r="F90" s="145"/>
      <c r="G90" s="42">
        <f t="shared" ref="G90:G156" si="13">SUM(E90:F90)*C90</f>
        <v>0</v>
      </c>
      <c r="H90" s="107"/>
      <c r="I90" s="114" t="s">
        <v>317</v>
      </c>
      <c r="J90" s="121">
        <v>44105</v>
      </c>
    </row>
    <row r="91" spans="1:14" ht="38.25" x14ac:dyDescent="0.2">
      <c r="A91" s="142" t="s">
        <v>16</v>
      </c>
      <c r="B91" s="143" t="s">
        <v>318</v>
      </c>
      <c r="C91" s="144">
        <v>940</v>
      </c>
      <c r="D91" s="139" t="s">
        <v>13</v>
      </c>
      <c r="E91" s="146"/>
      <c r="F91" s="145"/>
      <c r="G91" s="42">
        <f t="shared" si="13"/>
        <v>0</v>
      </c>
      <c r="H91" s="109"/>
      <c r="I91" s="114" t="s">
        <v>317</v>
      </c>
      <c r="J91" s="121">
        <v>44105</v>
      </c>
    </row>
    <row r="92" spans="1:14" ht="38.25" x14ac:dyDescent="0.2">
      <c r="A92" s="142" t="s">
        <v>62</v>
      </c>
      <c r="B92" s="123" t="s">
        <v>362</v>
      </c>
      <c r="C92" s="108">
        <v>33</v>
      </c>
      <c r="D92" s="124" t="s">
        <v>224</v>
      </c>
      <c r="E92" s="131"/>
      <c r="F92" s="131"/>
      <c r="G92" s="42">
        <f t="shared" si="13"/>
        <v>0</v>
      </c>
      <c r="H92" s="125"/>
      <c r="I92" s="114" t="s">
        <v>225</v>
      </c>
      <c r="J92" s="121" t="s">
        <v>363</v>
      </c>
    </row>
    <row r="93" spans="1:14" ht="25.5" x14ac:dyDescent="0.2">
      <c r="A93" s="142" t="s">
        <v>127</v>
      </c>
      <c r="B93" s="147" t="s">
        <v>364</v>
      </c>
      <c r="C93" s="139">
        <v>235</v>
      </c>
      <c r="D93" s="140" t="s">
        <v>224</v>
      </c>
      <c r="E93" s="148"/>
      <c r="F93" s="148"/>
      <c r="G93" s="42">
        <f t="shared" si="13"/>
        <v>0</v>
      </c>
      <c r="H93" s="110"/>
      <c r="I93" s="114" t="s">
        <v>225</v>
      </c>
      <c r="J93" s="115" t="s">
        <v>339</v>
      </c>
    </row>
    <row r="94" spans="1:14" ht="25.5" x14ac:dyDescent="0.2">
      <c r="A94" s="142" t="s">
        <v>99</v>
      </c>
      <c r="B94" s="147" t="s">
        <v>321</v>
      </c>
      <c r="C94" s="139">
        <v>12</v>
      </c>
      <c r="D94" s="140" t="s">
        <v>224</v>
      </c>
      <c r="E94" s="148"/>
      <c r="F94" s="148"/>
      <c r="G94" s="42">
        <f t="shared" si="13"/>
        <v>0</v>
      </c>
      <c r="H94" s="109"/>
      <c r="I94" s="111" t="s">
        <v>225</v>
      </c>
      <c r="J94" s="112" t="s">
        <v>378</v>
      </c>
    </row>
    <row r="95" spans="1:14" ht="25.5" x14ac:dyDescent="0.2">
      <c r="A95" s="142" t="s">
        <v>100</v>
      </c>
      <c r="B95" s="147" t="s">
        <v>322</v>
      </c>
      <c r="C95" s="139">
        <v>12</v>
      </c>
      <c r="D95" s="140" t="s">
        <v>224</v>
      </c>
      <c r="E95" s="149"/>
      <c r="F95" s="149"/>
      <c r="G95" s="42">
        <f t="shared" si="13"/>
        <v>0</v>
      </c>
      <c r="H95" s="107"/>
      <c r="I95" s="111" t="s">
        <v>225</v>
      </c>
      <c r="J95" s="112" t="s">
        <v>323</v>
      </c>
    </row>
    <row r="96" spans="1:14" ht="25.5" x14ac:dyDescent="0.2">
      <c r="A96" s="142" t="s">
        <v>101</v>
      </c>
      <c r="B96" s="147" t="s">
        <v>324</v>
      </c>
      <c r="C96" s="139">
        <v>12</v>
      </c>
      <c r="D96" s="140" t="s">
        <v>224</v>
      </c>
      <c r="E96" s="150"/>
      <c r="F96" s="150"/>
      <c r="G96" s="42">
        <f t="shared" si="13"/>
        <v>0</v>
      </c>
      <c r="H96" s="107"/>
      <c r="I96" s="111" t="s">
        <v>225</v>
      </c>
      <c r="J96" s="112" t="s">
        <v>323</v>
      </c>
    </row>
    <row r="97" spans="1:10" ht="24" x14ac:dyDescent="0.2">
      <c r="A97" s="142" t="s">
        <v>102</v>
      </c>
      <c r="B97" s="147" t="s">
        <v>325</v>
      </c>
      <c r="C97" s="139">
        <v>36</v>
      </c>
      <c r="D97" s="140" t="s">
        <v>224</v>
      </c>
      <c r="E97" s="150"/>
      <c r="F97" s="150"/>
      <c r="G97" s="42">
        <f t="shared" si="13"/>
        <v>0</v>
      </c>
      <c r="H97" s="109"/>
      <c r="I97" s="111" t="s">
        <v>225</v>
      </c>
      <c r="J97" s="112" t="s">
        <v>323</v>
      </c>
    </row>
    <row r="98" spans="1:10" ht="36" x14ac:dyDescent="0.2">
      <c r="A98" s="142" t="s">
        <v>126</v>
      </c>
      <c r="B98" s="147" t="s">
        <v>231</v>
      </c>
      <c r="C98" s="139">
        <v>60</v>
      </c>
      <c r="D98" s="140" t="s">
        <v>12</v>
      </c>
      <c r="E98" s="150"/>
      <c r="F98" s="150"/>
      <c r="G98" s="42">
        <f t="shared" si="13"/>
        <v>0</v>
      </c>
      <c r="H98" s="109"/>
      <c r="I98" s="111" t="s">
        <v>225</v>
      </c>
      <c r="J98" s="113" t="s">
        <v>326</v>
      </c>
    </row>
    <row r="99" spans="1:10" ht="36" x14ac:dyDescent="0.2">
      <c r="A99" s="142" t="s">
        <v>129</v>
      </c>
      <c r="B99" s="147" t="s">
        <v>327</v>
      </c>
      <c r="C99" s="139">
        <v>50</v>
      </c>
      <c r="D99" s="140" t="s">
        <v>12</v>
      </c>
      <c r="E99" s="150"/>
      <c r="F99" s="150"/>
      <c r="G99" s="42">
        <f t="shared" si="13"/>
        <v>0</v>
      </c>
      <c r="H99" s="109"/>
      <c r="I99" s="111" t="s">
        <v>379</v>
      </c>
      <c r="J99" s="121">
        <v>44136</v>
      </c>
    </row>
    <row r="100" spans="1:10" ht="51" x14ac:dyDescent="0.2">
      <c r="A100" s="142" t="s">
        <v>132</v>
      </c>
      <c r="B100" s="147" t="s">
        <v>329</v>
      </c>
      <c r="C100" s="139">
        <v>2700</v>
      </c>
      <c r="D100" s="140" t="s">
        <v>12</v>
      </c>
      <c r="E100" s="151"/>
      <c r="F100" s="151"/>
      <c r="G100" s="42">
        <f t="shared" si="13"/>
        <v>0</v>
      </c>
      <c r="H100" s="109"/>
      <c r="I100" s="114" t="s">
        <v>330</v>
      </c>
      <c r="J100" s="121">
        <v>44105</v>
      </c>
    </row>
    <row r="101" spans="1:10" ht="51" x14ac:dyDescent="0.2">
      <c r="A101" s="142" t="s">
        <v>139</v>
      </c>
      <c r="B101" s="147" t="s">
        <v>332</v>
      </c>
      <c r="C101" s="139">
        <v>300</v>
      </c>
      <c r="D101" s="140" t="s">
        <v>12</v>
      </c>
      <c r="E101" s="151"/>
      <c r="F101" s="151"/>
      <c r="G101" s="42">
        <f t="shared" si="13"/>
        <v>0</v>
      </c>
      <c r="H101" s="109"/>
      <c r="I101" s="114" t="s">
        <v>330</v>
      </c>
      <c r="J101" s="121">
        <v>44105</v>
      </c>
    </row>
    <row r="102" spans="1:10" ht="38.25" x14ac:dyDescent="0.2">
      <c r="A102" s="142" t="s">
        <v>328</v>
      </c>
      <c r="B102" s="147" t="s">
        <v>365</v>
      </c>
      <c r="C102" s="139">
        <v>2</v>
      </c>
      <c r="D102" s="140" t="s">
        <v>224</v>
      </c>
      <c r="E102" s="150"/>
      <c r="F102" s="150"/>
      <c r="G102" s="42">
        <f t="shared" si="13"/>
        <v>0</v>
      </c>
      <c r="H102" s="109"/>
      <c r="I102" s="114" t="s">
        <v>225</v>
      </c>
      <c r="J102" s="130" t="s">
        <v>380</v>
      </c>
    </row>
    <row r="103" spans="1:10" ht="25.5" x14ac:dyDescent="0.2">
      <c r="A103" s="142" t="s">
        <v>331</v>
      </c>
      <c r="B103" s="147" t="s">
        <v>366</v>
      </c>
      <c r="C103" s="139">
        <v>2</v>
      </c>
      <c r="D103" s="140" t="s">
        <v>224</v>
      </c>
      <c r="E103" s="188" t="s">
        <v>91</v>
      </c>
      <c r="F103" s="152"/>
      <c r="G103" s="42">
        <f t="shared" si="13"/>
        <v>0</v>
      </c>
      <c r="H103" s="107"/>
      <c r="I103" s="118" t="s">
        <v>381</v>
      </c>
      <c r="J103" s="121">
        <v>44136</v>
      </c>
    </row>
    <row r="104" spans="1:10" x14ac:dyDescent="0.2">
      <c r="A104" s="142"/>
      <c r="B104" s="138" t="s">
        <v>385</v>
      </c>
      <c r="C104" s="139"/>
      <c r="D104" s="140"/>
      <c r="E104" s="87">
        <f>SUMPRODUCT(E90:E103,C90:C103)</f>
        <v>0</v>
      </c>
      <c r="F104" s="87">
        <f>SUMPRODUCT(F90:F103,C90:C103)</f>
        <v>0</v>
      </c>
      <c r="G104" s="87">
        <f>SUM(G90:G103)</f>
        <v>0</v>
      </c>
      <c r="H104" s="107"/>
      <c r="I104" s="118"/>
      <c r="J104" s="128"/>
    </row>
    <row r="105" spans="1:10" x14ac:dyDescent="0.2">
      <c r="A105" s="153" t="s">
        <v>333</v>
      </c>
      <c r="B105" s="138" t="s">
        <v>233</v>
      </c>
      <c r="C105" s="139"/>
      <c r="D105" s="140"/>
      <c r="E105" s="141"/>
      <c r="F105" s="141"/>
      <c r="G105" s="42"/>
      <c r="H105" s="107"/>
      <c r="I105" s="117"/>
      <c r="J105" s="117"/>
    </row>
    <row r="106" spans="1:10" ht="178.5" x14ac:dyDescent="0.2">
      <c r="A106" s="142" t="s">
        <v>59</v>
      </c>
      <c r="B106" s="147" t="s">
        <v>367</v>
      </c>
      <c r="C106" s="139">
        <v>1</v>
      </c>
      <c r="D106" s="140" t="s">
        <v>224</v>
      </c>
      <c r="E106" s="141" t="s">
        <v>91</v>
      </c>
      <c r="F106" s="150"/>
      <c r="G106" s="42">
        <f t="shared" si="13"/>
        <v>0</v>
      </c>
      <c r="H106" s="109"/>
      <c r="I106" s="114" t="s">
        <v>225</v>
      </c>
      <c r="J106" s="119" t="s">
        <v>334</v>
      </c>
    </row>
    <row r="107" spans="1:10" s="100" customFormat="1" ht="25.5" x14ac:dyDescent="0.2">
      <c r="A107" s="142" t="s">
        <v>60</v>
      </c>
      <c r="B107" s="147" t="s">
        <v>228</v>
      </c>
      <c r="C107" s="139">
        <v>220</v>
      </c>
      <c r="D107" s="140" t="s">
        <v>12</v>
      </c>
      <c r="E107" s="148"/>
      <c r="F107" s="148"/>
      <c r="G107" s="42">
        <f t="shared" si="13"/>
        <v>0</v>
      </c>
      <c r="H107" s="109"/>
      <c r="I107" s="111" t="s">
        <v>225</v>
      </c>
      <c r="J107" s="115" t="s">
        <v>319</v>
      </c>
    </row>
    <row r="108" spans="1:10" ht="36" x14ac:dyDescent="0.2">
      <c r="A108" s="142" t="s">
        <v>61</v>
      </c>
      <c r="B108" s="123" t="s">
        <v>368</v>
      </c>
      <c r="C108" s="108">
        <v>10</v>
      </c>
      <c r="D108" s="124" t="s">
        <v>369</v>
      </c>
      <c r="E108" s="131"/>
      <c r="F108" s="131"/>
      <c r="G108" s="42">
        <f t="shared" si="13"/>
        <v>0</v>
      </c>
      <c r="H108" s="125"/>
      <c r="I108" s="125" t="s">
        <v>225</v>
      </c>
      <c r="J108" s="126" t="s">
        <v>382</v>
      </c>
    </row>
    <row r="109" spans="1:10" x14ac:dyDescent="0.2">
      <c r="A109" s="142" t="s">
        <v>85</v>
      </c>
      <c r="B109" s="147" t="s">
        <v>229</v>
      </c>
      <c r="C109" s="139">
        <v>99</v>
      </c>
      <c r="D109" s="140" t="s">
        <v>12</v>
      </c>
      <c r="E109" s="148"/>
      <c r="F109" s="148"/>
      <c r="G109" s="42">
        <f t="shared" si="13"/>
        <v>0</v>
      </c>
      <c r="H109" s="110"/>
      <c r="I109" s="111" t="s">
        <v>320</v>
      </c>
      <c r="J109" s="121">
        <v>44105</v>
      </c>
    </row>
    <row r="110" spans="1:10" x14ac:dyDescent="0.2">
      <c r="A110" s="142" t="s">
        <v>86</v>
      </c>
      <c r="B110" s="147" t="s">
        <v>230</v>
      </c>
      <c r="C110" s="139">
        <v>100</v>
      </c>
      <c r="D110" s="140" t="s">
        <v>224</v>
      </c>
      <c r="E110" s="149"/>
      <c r="F110" s="149"/>
      <c r="G110" s="42">
        <f t="shared" si="13"/>
        <v>0</v>
      </c>
      <c r="H110" s="110"/>
      <c r="I110" s="111" t="s">
        <v>320</v>
      </c>
      <c r="J110" s="121">
        <v>44105</v>
      </c>
    </row>
    <row r="111" spans="1:10" ht="36" x14ac:dyDescent="0.2">
      <c r="A111" s="142" t="s">
        <v>88</v>
      </c>
      <c r="B111" s="147" t="s">
        <v>231</v>
      </c>
      <c r="C111" s="139">
        <v>20</v>
      </c>
      <c r="D111" s="140" t="s">
        <v>12</v>
      </c>
      <c r="E111" s="150"/>
      <c r="F111" s="150"/>
      <c r="G111" s="42">
        <f t="shared" si="13"/>
        <v>0</v>
      </c>
      <c r="H111" s="109"/>
      <c r="I111" s="111" t="s">
        <v>225</v>
      </c>
      <c r="J111" s="113" t="s">
        <v>326</v>
      </c>
    </row>
    <row r="112" spans="1:10" ht="38.25" x14ac:dyDescent="0.2">
      <c r="A112" s="142" t="s">
        <v>142</v>
      </c>
      <c r="B112" s="147" t="s">
        <v>335</v>
      </c>
      <c r="C112" s="139">
        <v>40</v>
      </c>
      <c r="D112" s="140" t="s">
        <v>12</v>
      </c>
      <c r="E112" s="150"/>
      <c r="F112" s="150"/>
      <c r="G112" s="42">
        <f t="shared" si="13"/>
        <v>0</v>
      </c>
      <c r="H112" s="109"/>
      <c r="I112" s="111" t="s">
        <v>379</v>
      </c>
      <c r="J112" s="121">
        <v>44136</v>
      </c>
    </row>
    <row r="113" spans="1:10" ht="38.25" x14ac:dyDescent="0.2">
      <c r="A113" s="142" t="s">
        <v>370</v>
      </c>
      <c r="B113" s="147" t="s">
        <v>232</v>
      </c>
      <c r="C113" s="139">
        <v>1900</v>
      </c>
      <c r="D113" s="140" t="s">
        <v>12</v>
      </c>
      <c r="E113" s="146"/>
      <c r="F113" s="150"/>
      <c r="G113" s="42">
        <f t="shared" si="13"/>
        <v>0</v>
      </c>
      <c r="H113" s="116"/>
      <c r="I113" s="114" t="s">
        <v>225</v>
      </c>
      <c r="J113" s="120" t="s">
        <v>319</v>
      </c>
    </row>
    <row r="114" spans="1:10" ht="38.25" x14ac:dyDescent="0.2">
      <c r="A114" s="142" t="s">
        <v>371</v>
      </c>
      <c r="B114" s="147" t="s">
        <v>336</v>
      </c>
      <c r="C114" s="139">
        <v>1</v>
      </c>
      <c r="D114" s="140" t="s">
        <v>224</v>
      </c>
      <c r="E114" s="150"/>
      <c r="F114" s="150"/>
      <c r="G114" s="42">
        <f t="shared" si="13"/>
        <v>0</v>
      </c>
      <c r="H114" s="107"/>
      <c r="I114" s="114" t="s">
        <v>225</v>
      </c>
      <c r="J114" s="130" t="s">
        <v>380</v>
      </c>
    </row>
    <row r="115" spans="1:10" x14ac:dyDescent="0.2">
      <c r="A115" s="142"/>
      <c r="B115" s="138" t="s">
        <v>384</v>
      </c>
      <c r="C115" s="139"/>
      <c r="D115" s="140"/>
      <c r="E115" s="87">
        <f>SUMPRODUCT(E106:E114,C106:C114)</f>
        <v>0</v>
      </c>
      <c r="F115" s="87">
        <f>SUMPRODUCT(F106:F114,C106:C114)</f>
        <v>0</v>
      </c>
      <c r="G115" s="87">
        <f>SUM(G106:G114)</f>
        <v>0</v>
      </c>
      <c r="H115" s="107"/>
      <c r="I115" s="118"/>
      <c r="J115" s="122"/>
    </row>
    <row r="116" spans="1:10" x14ac:dyDescent="0.2">
      <c r="A116" s="153">
        <v>3</v>
      </c>
      <c r="B116" s="138" t="s">
        <v>234</v>
      </c>
      <c r="C116" s="139"/>
      <c r="D116" s="140"/>
      <c r="E116" s="141"/>
      <c r="F116" s="141"/>
      <c r="G116" s="42"/>
      <c r="H116" s="109"/>
      <c r="I116" s="117"/>
      <c r="J116" s="117"/>
    </row>
    <row r="117" spans="1:10" s="100" customFormat="1" ht="51" x14ac:dyDescent="0.2">
      <c r="A117" s="142" t="s">
        <v>63</v>
      </c>
      <c r="B117" s="147" t="s">
        <v>372</v>
      </c>
      <c r="C117" s="139">
        <v>2</v>
      </c>
      <c r="D117" s="140" t="s">
        <v>11</v>
      </c>
      <c r="E117" s="146"/>
      <c r="F117" s="150"/>
      <c r="G117" s="42">
        <f t="shared" si="13"/>
        <v>0</v>
      </c>
      <c r="H117" s="109"/>
      <c r="I117" s="114" t="s">
        <v>373</v>
      </c>
      <c r="J117" s="129">
        <v>44105</v>
      </c>
    </row>
    <row r="118" spans="1:10" ht="51" x14ac:dyDescent="0.2">
      <c r="A118" s="142" t="s">
        <v>64</v>
      </c>
      <c r="B118" s="147" t="s">
        <v>235</v>
      </c>
      <c r="C118" s="139">
        <v>8</v>
      </c>
      <c r="D118" s="140" t="s">
        <v>224</v>
      </c>
      <c r="E118" s="150"/>
      <c r="F118" s="150"/>
      <c r="G118" s="42">
        <f t="shared" si="13"/>
        <v>0</v>
      </c>
      <c r="H118" s="107"/>
      <c r="I118" s="114" t="s">
        <v>225</v>
      </c>
      <c r="J118" s="115" t="s">
        <v>337</v>
      </c>
    </row>
    <row r="119" spans="1:10" ht="36" x14ac:dyDescent="0.2">
      <c r="A119" s="142" t="s">
        <v>65</v>
      </c>
      <c r="B119" s="147" t="s">
        <v>236</v>
      </c>
      <c r="C119" s="139">
        <v>2</v>
      </c>
      <c r="D119" s="140" t="s">
        <v>224</v>
      </c>
      <c r="E119" s="150"/>
      <c r="F119" s="150"/>
      <c r="G119" s="42">
        <f t="shared" si="13"/>
        <v>0</v>
      </c>
      <c r="H119" s="109"/>
      <c r="I119" s="114" t="s">
        <v>225</v>
      </c>
      <c r="J119" s="115" t="s">
        <v>337</v>
      </c>
    </row>
    <row r="120" spans="1:10" ht="25.5" x14ac:dyDescent="0.2">
      <c r="A120" s="142" t="s">
        <v>66</v>
      </c>
      <c r="B120" s="147" t="s">
        <v>237</v>
      </c>
      <c r="C120" s="139">
        <v>30</v>
      </c>
      <c r="D120" s="140" t="s">
        <v>224</v>
      </c>
      <c r="E120" s="150"/>
      <c r="F120" s="150"/>
      <c r="G120" s="42">
        <f t="shared" si="13"/>
        <v>0</v>
      </c>
      <c r="H120" s="109"/>
      <c r="I120" s="114" t="s">
        <v>225</v>
      </c>
      <c r="J120" s="115" t="s">
        <v>380</v>
      </c>
    </row>
    <row r="121" spans="1:10" x14ac:dyDescent="0.2">
      <c r="A121" s="142" t="s">
        <v>67</v>
      </c>
      <c r="B121" s="147" t="s">
        <v>338</v>
      </c>
      <c r="C121" s="80">
        <v>14920</v>
      </c>
      <c r="D121" s="154" t="s">
        <v>12</v>
      </c>
      <c r="E121" s="155"/>
      <c r="F121" s="151"/>
      <c r="G121" s="42">
        <f t="shared" si="13"/>
        <v>0</v>
      </c>
      <c r="H121" s="107"/>
      <c r="I121" s="114" t="s">
        <v>225</v>
      </c>
      <c r="J121" s="115" t="s">
        <v>380</v>
      </c>
    </row>
    <row r="122" spans="1:10" x14ac:dyDescent="0.2">
      <c r="A122" s="142" t="s">
        <v>68</v>
      </c>
      <c r="B122" s="147" t="s">
        <v>238</v>
      </c>
      <c r="C122" s="139">
        <v>360</v>
      </c>
      <c r="D122" s="140" t="s">
        <v>224</v>
      </c>
      <c r="E122" s="150"/>
      <c r="F122" s="150"/>
      <c r="G122" s="42">
        <f t="shared" si="13"/>
        <v>0</v>
      </c>
      <c r="H122" s="109"/>
      <c r="I122" s="114" t="s">
        <v>225</v>
      </c>
      <c r="J122" s="115" t="s">
        <v>380</v>
      </c>
    </row>
    <row r="123" spans="1:10" ht="38.25" x14ac:dyDescent="0.2">
      <c r="A123" s="142" t="s">
        <v>69</v>
      </c>
      <c r="B123" s="147" t="s">
        <v>374</v>
      </c>
      <c r="C123" s="139">
        <v>725</v>
      </c>
      <c r="D123" s="140" t="s">
        <v>224</v>
      </c>
      <c r="E123" s="151"/>
      <c r="F123" s="151"/>
      <c r="G123" s="42">
        <f t="shared" si="13"/>
        <v>0</v>
      </c>
      <c r="H123" s="109"/>
      <c r="I123" s="114" t="s">
        <v>225</v>
      </c>
      <c r="J123" s="115" t="s">
        <v>380</v>
      </c>
    </row>
    <row r="124" spans="1:10" x14ac:dyDescent="0.2">
      <c r="A124" s="142" t="s">
        <v>70</v>
      </c>
      <c r="B124" s="147" t="s">
        <v>340</v>
      </c>
      <c r="C124" s="139">
        <v>15</v>
      </c>
      <c r="D124" s="140" t="s">
        <v>224</v>
      </c>
      <c r="E124" s="141" t="s">
        <v>91</v>
      </c>
      <c r="F124" s="150"/>
      <c r="G124" s="42">
        <f t="shared" si="13"/>
        <v>0</v>
      </c>
      <c r="H124" s="109"/>
      <c r="I124" s="117"/>
      <c r="J124" s="117"/>
    </row>
    <row r="125" spans="1:10" ht="38.25" x14ac:dyDescent="0.2">
      <c r="A125" s="142" t="s">
        <v>71</v>
      </c>
      <c r="B125" s="147" t="s">
        <v>375</v>
      </c>
      <c r="C125" s="139">
        <v>144</v>
      </c>
      <c r="D125" s="140" t="s">
        <v>224</v>
      </c>
      <c r="E125" s="150"/>
      <c r="F125" s="156" t="s">
        <v>91</v>
      </c>
      <c r="G125" s="42">
        <f t="shared" si="13"/>
        <v>0</v>
      </c>
      <c r="H125" s="109"/>
      <c r="I125" s="114" t="s">
        <v>225</v>
      </c>
      <c r="J125" s="115" t="s">
        <v>380</v>
      </c>
    </row>
    <row r="126" spans="1:10" ht="38.25" x14ac:dyDescent="0.2">
      <c r="A126" s="142" t="s">
        <v>72</v>
      </c>
      <c r="B126" s="147" t="s">
        <v>341</v>
      </c>
      <c r="C126" s="139">
        <v>360</v>
      </c>
      <c r="D126" s="140" t="s">
        <v>224</v>
      </c>
      <c r="E126" s="150"/>
      <c r="F126" s="156" t="s">
        <v>91</v>
      </c>
      <c r="G126" s="42">
        <f t="shared" si="13"/>
        <v>0</v>
      </c>
      <c r="H126" s="109"/>
      <c r="I126" s="114" t="s">
        <v>225</v>
      </c>
      <c r="J126" s="115" t="s">
        <v>380</v>
      </c>
    </row>
    <row r="127" spans="1:10" ht="38.25" x14ac:dyDescent="0.2">
      <c r="A127" s="142" t="s">
        <v>73</v>
      </c>
      <c r="B127" s="147" t="s">
        <v>342</v>
      </c>
      <c r="C127" s="139">
        <v>84</v>
      </c>
      <c r="D127" s="140" t="s">
        <v>12</v>
      </c>
      <c r="E127" s="150"/>
      <c r="F127" s="150"/>
      <c r="G127" s="42">
        <f t="shared" si="13"/>
        <v>0</v>
      </c>
      <c r="H127" s="109"/>
      <c r="I127" s="111" t="s">
        <v>379</v>
      </c>
      <c r="J127" s="121">
        <v>44136</v>
      </c>
    </row>
    <row r="128" spans="1:10" ht="36" x14ac:dyDescent="0.2">
      <c r="A128" s="142" t="s">
        <v>81</v>
      </c>
      <c r="B128" s="147" t="s">
        <v>343</v>
      </c>
      <c r="C128" s="139">
        <v>20</v>
      </c>
      <c r="D128" s="140" t="s">
        <v>12</v>
      </c>
      <c r="E128" s="150"/>
      <c r="F128" s="150"/>
      <c r="G128" s="42">
        <f t="shared" si="13"/>
        <v>0</v>
      </c>
      <c r="H128" s="109"/>
      <c r="I128" s="111" t="s">
        <v>379</v>
      </c>
      <c r="J128" s="121">
        <v>44136</v>
      </c>
    </row>
    <row r="129" spans="1:10" x14ac:dyDescent="0.2">
      <c r="A129" s="142" t="s">
        <v>89</v>
      </c>
      <c r="B129" s="157" t="s">
        <v>239</v>
      </c>
      <c r="C129" s="139">
        <v>20</v>
      </c>
      <c r="D129" s="140" t="s">
        <v>224</v>
      </c>
      <c r="E129" s="150"/>
      <c r="F129" s="150"/>
      <c r="G129" s="42">
        <f t="shared" si="13"/>
        <v>0</v>
      </c>
      <c r="H129" s="107"/>
      <c r="I129" s="114" t="s">
        <v>225</v>
      </c>
      <c r="J129" s="115" t="s">
        <v>380</v>
      </c>
    </row>
    <row r="130" spans="1:10" x14ac:dyDescent="0.2">
      <c r="A130" s="142" t="s">
        <v>119</v>
      </c>
      <c r="B130" s="147" t="s">
        <v>240</v>
      </c>
      <c r="C130" s="139">
        <v>360</v>
      </c>
      <c r="D130" s="140" t="s">
        <v>224</v>
      </c>
      <c r="E130" s="141" t="s">
        <v>91</v>
      </c>
      <c r="F130" s="150"/>
      <c r="G130" s="42">
        <f t="shared" si="13"/>
        <v>0</v>
      </c>
      <c r="H130" s="109"/>
      <c r="I130" s="114" t="s">
        <v>225</v>
      </c>
      <c r="J130" s="115" t="s">
        <v>380</v>
      </c>
    </row>
    <row r="131" spans="1:10" ht="36" x14ac:dyDescent="0.2">
      <c r="A131" s="142" t="s">
        <v>122</v>
      </c>
      <c r="B131" s="147" t="s">
        <v>344</v>
      </c>
      <c r="C131" s="139">
        <v>60</v>
      </c>
      <c r="D131" s="140" t="s">
        <v>12</v>
      </c>
      <c r="E131" s="150"/>
      <c r="F131" s="150"/>
      <c r="G131" s="42">
        <f t="shared" si="13"/>
        <v>0</v>
      </c>
      <c r="H131" s="109"/>
      <c r="I131" s="111" t="s">
        <v>379</v>
      </c>
      <c r="J131" s="121">
        <v>44136</v>
      </c>
    </row>
    <row r="132" spans="1:10" ht="25.5" x14ac:dyDescent="0.2">
      <c r="A132" s="142" t="s">
        <v>123</v>
      </c>
      <c r="B132" s="147" t="s">
        <v>241</v>
      </c>
      <c r="C132" s="139">
        <v>20</v>
      </c>
      <c r="D132" s="140" t="s">
        <v>12</v>
      </c>
      <c r="E132" s="150"/>
      <c r="F132" s="150"/>
      <c r="G132" s="42">
        <f t="shared" si="13"/>
        <v>0</v>
      </c>
      <c r="H132" s="109"/>
      <c r="I132" s="114" t="s">
        <v>373</v>
      </c>
      <c r="J132" s="129">
        <v>44105</v>
      </c>
    </row>
    <row r="133" spans="1:10" ht="25.5" x14ac:dyDescent="0.2">
      <c r="A133" s="142" t="s">
        <v>345</v>
      </c>
      <c r="B133" s="147" t="s">
        <v>242</v>
      </c>
      <c r="C133" s="139">
        <v>90</v>
      </c>
      <c r="D133" s="140" t="s">
        <v>12</v>
      </c>
      <c r="E133" s="150"/>
      <c r="F133" s="150"/>
      <c r="G133" s="42">
        <f t="shared" si="13"/>
        <v>0</v>
      </c>
      <c r="H133" s="107"/>
      <c r="I133" s="114" t="s">
        <v>373</v>
      </c>
      <c r="J133" s="129">
        <v>44105</v>
      </c>
    </row>
    <row r="134" spans="1:10" ht="25.5" x14ac:dyDescent="0.2">
      <c r="A134" s="142" t="s">
        <v>346</v>
      </c>
      <c r="B134" s="147" t="s">
        <v>243</v>
      </c>
      <c r="C134" s="139">
        <v>20</v>
      </c>
      <c r="D134" s="140" t="s">
        <v>12</v>
      </c>
      <c r="E134" s="150"/>
      <c r="F134" s="150"/>
      <c r="G134" s="42">
        <f t="shared" si="13"/>
        <v>0</v>
      </c>
      <c r="H134" s="109"/>
      <c r="I134" s="114" t="s">
        <v>373</v>
      </c>
      <c r="J134" s="129">
        <v>44105</v>
      </c>
    </row>
    <row r="135" spans="1:10" ht="25.5" x14ac:dyDescent="0.2">
      <c r="A135" s="142" t="s">
        <v>347</v>
      </c>
      <c r="B135" s="147" t="s">
        <v>244</v>
      </c>
      <c r="C135" s="139">
        <v>90</v>
      </c>
      <c r="D135" s="140" t="s">
        <v>12</v>
      </c>
      <c r="E135" s="150"/>
      <c r="F135" s="150"/>
      <c r="G135" s="42">
        <f t="shared" si="13"/>
        <v>0</v>
      </c>
      <c r="H135" s="109"/>
      <c r="I135" s="114" t="s">
        <v>373</v>
      </c>
      <c r="J135" s="129">
        <v>44105</v>
      </c>
    </row>
    <row r="136" spans="1:10" ht="25.5" x14ac:dyDescent="0.2">
      <c r="A136" s="142" t="s">
        <v>348</v>
      </c>
      <c r="B136" s="147" t="s">
        <v>245</v>
      </c>
      <c r="C136" s="139">
        <v>12</v>
      </c>
      <c r="D136" s="140" t="s">
        <v>224</v>
      </c>
      <c r="E136" s="150"/>
      <c r="F136" s="150"/>
      <c r="G136" s="42">
        <f t="shared" si="13"/>
        <v>0</v>
      </c>
      <c r="H136" s="109"/>
      <c r="I136" s="114" t="s">
        <v>373</v>
      </c>
      <c r="J136" s="129">
        <v>44105</v>
      </c>
    </row>
    <row r="137" spans="1:10" ht="25.5" x14ac:dyDescent="0.2">
      <c r="A137" s="142" t="s">
        <v>349</v>
      </c>
      <c r="B137" s="147" t="s">
        <v>246</v>
      </c>
      <c r="C137" s="139">
        <v>50</v>
      </c>
      <c r="D137" s="140" t="s">
        <v>224</v>
      </c>
      <c r="E137" s="149"/>
      <c r="F137" s="149"/>
      <c r="G137" s="42">
        <f t="shared" si="13"/>
        <v>0</v>
      </c>
      <c r="H137" s="107"/>
      <c r="I137" s="114" t="s">
        <v>373</v>
      </c>
      <c r="J137" s="129">
        <v>44105</v>
      </c>
    </row>
    <row r="138" spans="1:10" ht="25.5" x14ac:dyDescent="0.2">
      <c r="A138" s="142" t="s">
        <v>350</v>
      </c>
      <c r="B138" s="147" t="s">
        <v>247</v>
      </c>
      <c r="C138" s="139">
        <v>19</v>
      </c>
      <c r="D138" s="140" t="s">
        <v>224</v>
      </c>
      <c r="E138" s="152"/>
      <c r="F138" s="152"/>
      <c r="G138" s="42">
        <f t="shared" si="13"/>
        <v>0</v>
      </c>
      <c r="H138" s="109"/>
      <c r="I138" s="114" t="s">
        <v>373</v>
      </c>
      <c r="J138" s="129">
        <v>44105</v>
      </c>
    </row>
    <row r="139" spans="1:10" ht="25.5" x14ac:dyDescent="0.2">
      <c r="A139" s="142" t="s">
        <v>351</v>
      </c>
      <c r="B139" s="147" t="s">
        <v>248</v>
      </c>
      <c r="C139" s="139">
        <v>90</v>
      </c>
      <c r="D139" s="140" t="s">
        <v>224</v>
      </c>
      <c r="E139" s="149"/>
      <c r="F139" s="149"/>
      <c r="G139" s="42">
        <f t="shared" si="13"/>
        <v>0</v>
      </c>
      <c r="H139" s="109"/>
      <c r="I139" s="114" t="s">
        <v>373</v>
      </c>
      <c r="J139" s="129">
        <v>44105</v>
      </c>
    </row>
    <row r="140" spans="1:10" ht="25.5" x14ac:dyDescent="0.2">
      <c r="A140" s="142" t="s">
        <v>352</v>
      </c>
      <c r="B140" s="147" t="s">
        <v>249</v>
      </c>
      <c r="C140" s="139">
        <v>10</v>
      </c>
      <c r="D140" s="140" t="s">
        <v>224</v>
      </c>
      <c r="E140" s="152"/>
      <c r="F140" s="152"/>
      <c r="G140" s="42">
        <f t="shared" si="13"/>
        <v>0</v>
      </c>
      <c r="H140" s="107"/>
      <c r="I140" s="114" t="s">
        <v>373</v>
      </c>
      <c r="J140" s="129">
        <v>44105</v>
      </c>
    </row>
    <row r="141" spans="1:10" ht="24" x14ac:dyDescent="0.2">
      <c r="A141" s="142" t="s">
        <v>353</v>
      </c>
      <c r="B141" s="147" t="s">
        <v>229</v>
      </c>
      <c r="C141" s="139">
        <v>50</v>
      </c>
      <c r="D141" s="140" t="s">
        <v>12</v>
      </c>
      <c r="E141" s="148"/>
      <c r="F141" s="148"/>
      <c r="G141" s="42">
        <f t="shared" si="13"/>
        <v>0</v>
      </c>
      <c r="H141" s="109"/>
      <c r="I141" s="114" t="s">
        <v>373</v>
      </c>
      <c r="J141" s="129">
        <v>44105</v>
      </c>
    </row>
    <row r="142" spans="1:10" ht="24" x14ac:dyDescent="0.2">
      <c r="A142" s="142" t="s">
        <v>354</v>
      </c>
      <c r="B142" s="147" t="s">
        <v>230</v>
      </c>
      <c r="C142" s="139">
        <v>25</v>
      </c>
      <c r="D142" s="140" t="s">
        <v>224</v>
      </c>
      <c r="E142" s="149"/>
      <c r="F142" s="149"/>
      <c r="G142" s="42">
        <f t="shared" si="13"/>
        <v>0</v>
      </c>
      <c r="H142" s="109"/>
      <c r="I142" s="114" t="s">
        <v>373</v>
      </c>
      <c r="J142" s="129">
        <v>44105</v>
      </c>
    </row>
    <row r="143" spans="1:10" ht="24" x14ac:dyDescent="0.2">
      <c r="A143" s="142" t="s">
        <v>355</v>
      </c>
      <c r="B143" s="147" t="s">
        <v>250</v>
      </c>
      <c r="C143" s="139">
        <v>21</v>
      </c>
      <c r="D143" s="140" t="s">
        <v>224</v>
      </c>
      <c r="E143" s="150"/>
      <c r="F143" s="150"/>
      <c r="G143" s="42">
        <f t="shared" si="13"/>
        <v>0</v>
      </c>
      <c r="H143" s="109"/>
      <c r="I143" s="114" t="s">
        <v>373</v>
      </c>
      <c r="J143" s="129">
        <v>44105</v>
      </c>
    </row>
    <row r="144" spans="1:10" ht="24" x14ac:dyDescent="0.2">
      <c r="A144" s="142" t="s">
        <v>356</v>
      </c>
      <c r="B144" s="147" t="s">
        <v>251</v>
      </c>
      <c r="C144" s="139">
        <v>500</v>
      </c>
      <c r="D144" s="140" t="s">
        <v>224</v>
      </c>
      <c r="E144" s="150"/>
      <c r="F144" s="150"/>
      <c r="G144" s="42">
        <f t="shared" si="13"/>
        <v>0</v>
      </c>
      <c r="H144" s="109"/>
      <c r="I144" s="114" t="s">
        <v>373</v>
      </c>
      <c r="J144" s="129">
        <v>44105</v>
      </c>
    </row>
    <row r="145" spans="1:10" x14ac:dyDescent="0.2">
      <c r="A145" s="142"/>
      <c r="B145" s="138" t="s">
        <v>383</v>
      </c>
      <c r="C145" s="139"/>
      <c r="D145" s="140"/>
      <c r="E145" s="87">
        <f>SUMPRODUCT(E117:E144,C117:C144)</f>
        <v>0</v>
      </c>
      <c r="F145" s="87">
        <f>SUMPRODUCT(F117:F144,C117:C144)</f>
        <v>0</v>
      </c>
      <c r="G145" s="87">
        <f>SUM(G117:G144)</f>
        <v>0</v>
      </c>
      <c r="H145" s="109"/>
      <c r="I145" s="117"/>
      <c r="J145" s="117"/>
    </row>
    <row r="146" spans="1:10" ht="25.5" x14ac:dyDescent="0.2">
      <c r="A146" s="153">
        <v>4</v>
      </c>
      <c r="B146" s="138" t="s">
        <v>376</v>
      </c>
      <c r="C146" s="139"/>
      <c r="D146" s="140"/>
      <c r="E146" s="158"/>
      <c r="F146" s="158"/>
      <c r="G146" s="42"/>
      <c r="H146" s="109"/>
      <c r="I146" s="117"/>
      <c r="J146" s="117"/>
    </row>
    <row r="147" spans="1:10" ht="38.25" x14ac:dyDescent="0.2">
      <c r="A147" s="142" t="s">
        <v>82</v>
      </c>
      <c r="B147" s="147" t="s">
        <v>377</v>
      </c>
      <c r="C147" s="139">
        <v>2</v>
      </c>
      <c r="D147" s="140" t="s">
        <v>224</v>
      </c>
      <c r="E147" s="150"/>
      <c r="F147" s="150"/>
      <c r="G147" s="42">
        <f t="shared" si="13"/>
        <v>0</v>
      </c>
      <c r="H147" s="109"/>
      <c r="I147" s="111" t="s">
        <v>379</v>
      </c>
      <c r="J147" s="121">
        <v>44136</v>
      </c>
    </row>
    <row r="148" spans="1:10" ht="25.5" x14ac:dyDescent="0.2">
      <c r="A148" s="142" t="s">
        <v>83</v>
      </c>
      <c r="B148" s="147" t="s">
        <v>252</v>
      </c>
      <c r="C148" s="139">
        <v>130</v>
      </c>
      <c r="D148" s="140" t="s">
        <v>12</v>
      </c>
      <c r="E148" s="150"/>
      <c r="F148" s="150"/>
      <c r="G148" s="42">
        <f t="shared" si="13"/>
        <v>0</v>
      </c>
      <c r="H148" s="109"/>
      <c r="I148" s="114" t="s">
        <v>373</v>
      </c>
      <c r="J148" s="129">
        <v>44105</v>
      </c>
    </row>
    <row r="149" spans="1:10" s="100" customFormat="1" ht="25.5" x14ac:dyDescent="0.2">
      <c r="A149" s="142" t="s">
        <v>162</v>
      </c>
      <c r="B149" s="147" t="s">
        <v>253</v>
      </c>
      <c r="C149" s="139">
        <v>130</v>
      </c>
      <c r="D149" s="140" t="s">
        <v>12</v>
      </c>
      <c r="E149" s="150"/>
      <c r="F149" s="150"/>
      <c r="G149" s="42">
        <f t="shared" si="13"/>
        <v>0</v>
      </c>
      <c r="H149" s="109"/>
      <c r="I149" s="114" t="s">
        <v>373</v>
      </c>
      <c r="J149" s="129">
        <v>44105</v>
      </c>
    </row>
    <row r="150" spans="1:10" ht="25.5" x14ac:dyDescent="0.2">
      <c r="A150" s="142" t="s">
        <v>274</v>
      </c>
      <c r="B150" s="147" t="s">
        <v>254</v>
      </c>
      <c r="C150" s="139">
        <v>70</v>
      </c>
      <c r="D150" s="140" t="s">
        <v>12</v>
      </c>
      <c r="E150" s="150"/>
      <c r="F150" s="150"/>
      <c r="G150" s="42">
        <f t="shared" si="13"/>
        <v>0</v>
      </c>
      <c r="H150" s="109"/>
      <c r="I150" s="114" t="s">
        <v>373</v>
      </c>
      <c r="J150" s="129">
        <v>44105</v>
      </c>
    </row>
    <row r="151" spans="1:10" ht="25.5" x14ac:dyDescent="0.2">
      <c r="A151" s="142" t="s">
        <v>275</v>
      </c>
      <c r="B151" s="147" t="s">
        <v>357</v>
      </c>
      <c r="C151" s="80">
        <v>610</v>
      </c>
      <c r="D151" s="154" t="s">
        <v>12</v>
      </c>
      <c r="E151" s="155"/>
      <c r="F151" s="151"/>
      <c r="G151" s="42">
        <f t="shared" si="13"/>
        <v>0</v>
      </c>
      <c r="H151" s="107"/>
      <c r="I151" s="114" t="s">
        <v>225</v>
      </c>
      <c r="J151" s="115" t="s">
        <v>380</v>
      </c>
    </row>
    <row r="152" spans="1:10" ht="36" x14ac:dyDescent="0.2">
      <c r="A152" s="142" t="s">
        <v>276</v>
      </c>
      <c r="B152" s="123" t="s">
        <v>358</v>
      </c>
      <c r="C152" s="108">
        <v>7</v>
      </c>
      <c r="D152" s="124" t="s">
        <v>224</v>
      </c>
      <c r="E152" s="131"/>
      <c r="F152" s="131"/>
      <c r="G152" s="42">
        <f t="shared" si="13"/>
        <v>0</v>
      </c>
      <c r="H152" s="125"/>
      <c r="I152" s="111" t="s">
        <v>379</v>
      </c>
      <c r="J152" s="121">
        <v>44136</v>
      </c>
    </row>
    <row r="153" spans="1:10" ht="25.5" x14ac:dyDescent="0.2">
      <c r="A153" s="142" t="s">
        <v>277</v>
      </c>
      <c r="B153" s="147" t="s">
        <v>237</v>
      </c>
      <c r="C153" s="139">
        <v>1</v>
      </c>
      <c r="D153" s="140" t="s">
        <v>224</v>
      </c>
      <c r="E153" s="150"/>
      <c r="F153" s="150"/>
      <c r="G153" s="42">
        <f t="shared" si="13"/>
        <v>0</v>
      </c>
      <c r="H153" s="127"/>
      <c r="I153" s="114" t="s">
        <v>225</v>
      </c>
      <c r="J153" s="115" t="s">
        <v>380</v>
      </c>
    </row>
    <row r="154" spans="1:10" ht="25.5" x14ac:dyDescent="0.2">
      <c r="A154" s="142" t="s">
        <v>278</v>
      </c>
      <c r="B154" s="147" t="s">
        <v>359</v>
      </c>
      <c r="C154" s="139">
        <v>31</v>
      </c>
      <c r="D154" s="140" t="s">
        <v>224</v>
      </c>
      <c r="E154" s="151"/>
      <c r="F154" s="151"/>
      <c r="G154" s="42">
        <f t="shared" si="13"/>
        <v>0</v>
      </c>
      <c r="H154" s="127"/>
      <c r="I154" s="114" t="s">
        <v>225</v>
      </c>
      <c r="J154" s="115" t="s">
        <v>380</v>
      </c>
    </row>
    <row r="155" spans="1:10" ht="38.25" x14ac:dyDescent="0.2">
      <c r="A155" s="142" t="s">
        <v>279</v>
      </c>
      <c r="B155" s="147" t="s">
        <v>360</v>
      </c>
      <c r="C155" s="139">
        <v>31</v>
      </c>
      <c r="D155" s="140" t="s">
        <v>224</v>
      </c>
      <c r="E155" s="150"/>
      <c r="F155" s="156" t="s">
        <v>91</v>
      </c>
      <c r="G155" s="42">
        <f t="shared" si="13"/>
        <v>0</v>
      </c>
      <c r="H155" s="127"/>
      <c r="I155" s="114" t="s">
        <v>225</v>
      </c>
      <c r="J155" s="115" t="s">
        <v>380</v>
      </c>
    </row>
    <row r="156" spans="1:10" x14ac:dyDescent="0.2">
      <c r="A156" s="142" t="s">
        <v>280</v>
      </c>
      <c r="B156" s="147" t="s">
        <v>361</v>
      </c>
      <c r="C156" s="139">
        <v>7</v>
      </c>
      <c r="D156" s="140" t="s">
        <v>224</v>
      </c>
      <c r="E156" s="141" t="s">
        <v>91</v>
      </c>
      <c r="F156" s="150"/>
      <c r="G156" s="42">
        <f t="shared" si="13"/>
        <v>0</v>
      </c>
      <c r="H156" s="109"/>
      <c r="I156" s="114" t="s">
        <v>225</v>
      </c>
      <c r="J156" s="115" t="s">
        <v>380</v>
      </c>
    </row>
    <row r="157" spans="1:10" ht="15.75" thickBot="1" x14ac:dyDescent="0.25">
      <c r="A157" s="39"/>
      <c r="B157" s="159" t="s">
        <v>136</v>
      </c>
      <c r="C157" s="160"/>
      <c r="D157" s="161"/>
      <c r="E157" s="162">
        <f>SUMPRODUCT(E147:E156,C147:C156)</f>
        <v>0</v>
      </c>
      <c r="F157" s="162">
        <f>SUMPRODUCT(F147:F156,C147:C156)</f>
        <v>0</v>
      </c>
      <c r="G157" s="162">
        <f>SUM(G147:G156)</f>
        <v>0</v>
      </c>
    </row>
    <row r="158" spans="1:10" ht="15.75" thickBot="1" x14ac:dyDescent="0.25">
      <c r="A158" s="79"/>
      <c r="B158" s="178" t="s">
        <v>255</v>
      </c>
      <c r="C158" s="178"/>
      <c r="D158" s="178"/>
      <c r="E158" s="136">
        <f>E157+E145+E115+E104</f>
        <v>0</v>
      </c>
      <c r="F158" s="136">
        <f>F157+F145+F115+F104</f>
        <v>0</v>
      </c>
      <c r="G158" s="136">
        <f>G157+G145+G115+G104</f>
        <v>0</v>
      </c>
    </row>
    <row r="159" spans="1:10" x14ac:dyDescent="0.2">
      <c r="A159" s="34" t="s">
        <v>273</v>
      </c>
      <c r="B159" s="35" t="s">
        <v>9</v>
      </c>
      <c r="C159" s="37"/>
      <c r="D159" s="37"/>
      <c r="E159" s="36"/>
      <c r="F159" s="36"/>
      <c r="G159" s="36"/>
    </row>
    <row r="160" spans="1:10" x14ac:dyDescent="0.2">
      <c r="A160" s="85">
        <v>1</v>
      </c>
      <c r="B160" s="81" t="s">
        <v>103</v>
      </c>
      <c r="D160" s="82"/>
      <c r="H160" s="92" t="s">
        <v>256</v>
      </c>
    </row>
    <row r="161" spans="1:8" ht="38.25" x14ac:dyDescent="0.2">
      <c r="A161" s="39" t="s">
        <v>15</v>
      </c>
      <c r="B161" s="40" t="s">
        <v>92</v>
      </c>
      <c r="C161" s="80">
        <v>2</v>
      </c>
      <c r="D161" s="41" t="s">
        <v>13</v>
      </c>
      <c r="E161" s="102"/>
      <c r="F161" s="102"/>
      <c r="G161" s="42">
        <f t="shared" ref="G161:G180" si="14">SUMPRODUCT(E161:F161)*C161</f>
        <v>0</v>
      </c>
      <c r="H161" s="92" t="s">
        <v>257</v>
      </c>
    </row>
    <row r="162" spans="1:8" ht="51" x14ac:dyDescent="0.2">
      <c r="A162" s="39" t="s">
        <v>16</v>
      </c>
      <c r="B162" s="40" t="s">
        <v>93</v>
      </c>
      <c r="C162" s="80">
        <v>2</v>
      </c>
      <c r="D162" s="41" t="s">
        <v>13</v>
      </c>
      <c r="E162" s="42" t="s">
        <v>91</v>
      </c>
      <c r="F162" s="102"/>
      <c r="G162" s="42">
        <f t="shared" si="14"/>
        <v>0</v>
      </c>
      <c r="H162" s="92" t="s">
        <v>258</v>
      </c>
    </row>
    <row r="163" spans="1:8" ht="38.25" x14ac:dyDescent="0.2">
      <c r="A163" s="39" t="s">
        <v>62</v>
      </c>
      <c r="B163" s="40" t="s">
        <v>94</v>
      </c>
      <c r="C163" s="80">
        <v>1</v>
      </c>
      <c r="D163" s="41" t="s">
        <v>13</v>
      </c>
      <c r="E163" s="42" t="s">
        <v>91</v>
      </c>
      <c r="F163" s="102"/>
      <c r="G163" s="42">
        <f t="shared" si="14"/>
        <v>0</v>
      </c>
      <c r="H163" s="92" t="s">
        <v>259</v>
      </c>
    </row>
    <row r="164" spans="1:8" ht="25.5" x14ac:dyDescent="0.2">
      <c r="A164" s="39" t="s">
        <v>127</v>
      </c>
      <c r="B164" s="40" t="s">
        <v>90</v>
      </c>
      <c r="C164" s="80">
        <v>230</v>
      </c>
      <c r="D164" s="41" t="s">
        <v>58</v>
      </c>
      <c r="E164" s="102"/>
      <c r="F164" s="102"/>
      <c r="G164" s="42">
        <f t="shared" si="14"/>
        <v>0</v>
      </c>
      <c r="H164" s="92" t="s">
        <v>261</v>
      </c>
    </row>
    <row r="165" spans="1:8" x14ac:dyDescent="0.2">
      <c r="A165" s="39" t="s">
        <v>99</v>
      </c>
      <c r="B165" s="88" t="s">
        <v>98</v>
      </c>
      <c r="C165" s="89">
        <v>40</v>
      </c>
      <c r="D165" s="90" t="s">
        <v>80</v>
      </c>
      <c r="E165" s="102"/>
      <c r="F165" s="102"/>
      <c r="G165" s="91">
        <f t="shared" si="14"/>
        <v>0</v>
      </c>
      <c r="H165" s="92" t="s">
        <v>260</v>
      </c>
    </row>
    <row r="166" spans="1:8" ht="25.5" x14ac:dyDescent="0.2">
      <c r="A166" s="39" t="s">
        <v>100</v>
      </c>
      <c r="B166" s="40" t="s">
        <v>140</v>
      </c>
      <c r="C166" s="80">
        <v>3</v>
      </c>
      <c r="D166" s="41" t="s">
        <v>138</v>
      </c>
      <c r="E166" s="102"/>
      <c r="F166" s="102"/>
      <c r="G166" s="42">
        <f t="shared" si="14"/>
        <v>0</v>
      </c>
      <c r="H166" s="92" t="s">
        <v>259</v>
      </c>
    </row>
    <row r="167" spans="1:8" ht="25.5" x14ac:dyDescent="0.2">
      <c r="A167" s="39" t="s">
        <v>101</v>
      </c>
      <c r="B167" s="40" t="s">
        <v>95</v>
      </c>
      <c r="C167" s="80">
        <v>200</v>
      </c>
      <c r="D167" s="41" t="s">
        <v>12</v>
      </c>
      <c r="E167" s="102"/>
      <c r="F167" s="102"/>
      <c r="G167" s="42">
        <f t="shared" si="14"/>
        <v>0</v>
      </c>
      <c r="H167" s="92" t="s">
        <v>262</v>
      </c>
    </row>
    <row r="168" spans="1:8" x14ac:dyDescent="0.2">
      <c r="A168" s="39" t="s">
        <v>102</v>
      </c>
      <c r="B168" s="40" t="s">
        <v>128</v>
      </c>
      <c r="C168" s="80">
        <v>2</v>
      </c>
      <c r="D168" s="41" t="s">
        <v>13</v>
      </c>
      <c r="E168" s="102"/>
      <c r="F168" s="102"/>
      <c r="G168" s="42">
        <f t="shared" si="14"/>
        <v>0</v>
      </c>
      <c r="H168" s="92" t="s">
        <v>259</v>
      </c>
    </row>
    <row r="169" spans="1:8" x14ac:dyDescent="0.2">
      <c r="A169" s="39" t="s">
        <v>126</v>
      </c>
      <c r="B169" s="40" t="s">
        <v>96</v>
      </c>
      <c r="C169" s="80">
        <v>130</v>
      </c>
      <c r="D169" s="41" t="s">
        <v>12</v>
      </c>
      <c r="E169" s="102"/>
      <c r="F169" s="102"/>
      <c r="G169" s="42">
        <f>SUMPRODUCT(E169:F169)*C169</f>
        <v>0</v>
      </c>
      <c r="H169" s="92" t="s">
        <v>262</v>
      </c>
    </row>
    <row r="170" spans="1:8" x14ac:dyDescent="0.2">
      <c r="A170" s="39" t="s">
        <v>129</v>
      </c>
      <c r="B170" s="40" t="s">
        <v>131</v>
      </c>
      <c r="C170" s="80">
        <v>100</v>
      </c>
      <c r="D170" s="41" t="s">
        <v>12</v>
      </c>
      <c r="E170" s="102"/>
      <c r="F170" s="102"/>
      <c r="G170" s="42">
        <f>SUMPRODUCT(E170:F170)*C170</f>
        <v>0</v>
      </c>
      <c r="H170" s="92" t="s">
        <v>259</v>
      </c>
    </row>
    <row r="171" spans="1:8" x14ac:dyDescent="0.2">
      <c r="A171" s="39" t="s">
        <v>132</v>
      </c>
      <c r="B171" s="40" t="s">
        <v>125</v>
      </c>
      <c r="C171" s="80">
        <v>2</v>
      </c>
      <c r="D171" s="41" t="s">
        <v>13</v>
      </c>
      <c r="E171" s="102"/>
      <c r="F171" s="102"/>
      <c r="G171" s="42">
        <f>SUMPRODUCT(E171:F171)*C171</f>
        <v>0</v>
      </c>
      <c r="H171" s="92" t="s">
        <v>259</v>
      </c>
    </row>
    <row r="172" spans="1:8" ht="25.5" x14ac:dyDescent="0.2">
      <c r="A172" s="39" t="s">
        <v>139</v>
      </c>
      <c r="B172" s="40" t="s">
        <v>130</v>
      </c>
      <c r="C172" s="80">
        <v>1</v>
      </c>
      <c r="D172" s="41" t="s">
        <v>11</v>
      </c>
      <c r="E172" s="102"/>
      <c r="F172" s="102"/>
      <c r="G172" s="42">
        <f>SUMPRODUCT(E172:F172)*C172</f>
        <v>0</v>
      </c>
    </row>
    <row r="173" spans="1:8" x14ac:dyDescent="0.2">
      <c r="B173" s="84" t="s">
        <v>133</v>
      </c>
      <c r="E173" s="87">
        <f>SUMPRODUCT(E161:E172,C161:C172)</f>
        <v>0</v>
      </c>
      <c r="F173" s="87">
        <f>SUMPRODUCT(F161:F172,C161:C172)</f>
        <v>0</v>
      </c>
      <c r="G173" s="87">
        <f>SUM(G161:G172)</f>
        <v>0</v>
      </c>
    </row>
    <row r="174" spans="1:8" x14ac:dyDescent="0.2">
      <c r="A174" s="85">
        <v>2</v>
      </c>
      <c r="B174" s="81" t="s">
        <v>104</v>
      </c>
      <c r="C174" s="80"/>
      <c r="D174" s="41"/>
      <c r="E174" s="42"/>
      <c r="F174" s="42"/>
      <c r="G174" s="42"/>
      <c r="H174" s="92" t="s">
        <v>262</v>
      </c>
    </row>
    <row r="175" spans="1:8" x14ac:dyDescent="0.2">
      <c r="A175" s="39" t="s">
        <v>59</v>
      </c>
      <c r="B175" s="40" t="s">
        <v>84</v>
      </c>
      <c r="C175" s="80">
        <v>1</v>
      </c>
      <c r="D175" s="41" t="s">
        <v>12</v>
      </c>
      <c r="E175" s="102"/>
      <c r="F175" s="102"/>
      <c r="G175" s="42">
        <f t="shared" si="14"/>
        <v>0</v>
      </c>
      <c r="H175" s="92" t="s">
        <v>263</v>
      </c>
    </row>
    <row r="176" spans="1:8" ht="51" x14ac:dyDescent="0.2">
      <c r="A176" s="39" t="s">
        <v>60</v>
      </c>
      <c r="B176" s="40" t="s">
        <v>97</v>
      </c>
      <c r="C176" s="80">
        <v>2</v>
      </c>
      <c r="D176" s="41" t="s">
        <v>13</v>
      </c>
      <c r="E176" s="102"/>
      <c r="F176" s="102"/>
      <c r="G176" s="42">
        <f t="shared" si="14"/>
        <v>0</v>
      </c>
      <c r="H176" s="92" t="s">
        <v>264</v>
      </c>
    </row>
    <row r="177" spans="1:8" x14ac:dyDescent="0.2">
      <c r="A177" s="39" t="s">
        <v>61</v>
      </c>
      <c r="B177" s="88" t="s">
        <v>141</v>
      </c>
      <c r="C177" s="89">
        <v>1</v>
      </c>
      <c r="D177" s="90" t="s">
        <v>13</v>
      </c>
      <c r="E177" s="102"/>
      <c r="F177" s="102"/>
      <c r="G177" s="91">
        <f t="shared" si="14"/>
        <v>0</v>
      </c>
      <c r="H177" s="92" t="s">
        <v>264</v>
      </c>
    </row>
    <row r="178" spans="1:8" x14ac:dyDescent="0.2">
      <c r="A178" s="39" t="s">
        <v>85</v>
      </c>
      <c r="B178" s="88" t="s">
        <v>105</v>
      </c>
      <c r="C178" s="89">
        <v>2</v>
      </c>
      <c r="D178" s="90" t="s">
        <v>13</v>
      </c>
      <c r="E178" s="102"/>
      <c r="F178" s="102"/>
      <c r="G178" s="91">
        <f t="shared" si="14"/>
        <v>0</v>
      </c>
      <c r="H178" s="92" t="s">
        <v>265</v>
      </c>
    </row>
    <row r="179" spans="1:8" x14ac:dyDescent="0.2">
      <c r="A179" s="39" t="s">
        <v>86</v>
      </c>
      <c r="B179" s="88" t="s">
        <v>87</v>
      </c>
      <c r="C179" s="89">
        <v>2</v>
      </c>
      <c r="D179" s="90" t="s">
        <v>80</v>
      </c>
      <c r="E179" s="102"/>
      <c r="F179" s="102"/>
      <c r="G179" s="91">
        <f t="shared" si="14"/>
        <v>0</v>
      </c>
      <c r="H179" s="92" t="s">
        <v>266</v>
      </c>
    </row>
    <row r="180" spans="1:8" x14ac:dyDescent="0.2">
      <c r="A180" s="39" t="s">
        <v>88</v>
      </c>
      <c r="B180" s="40" t="s">
        <v>74</v>
      </c>
      <c r="C180" s="80">
        <v>70</v>
      </c>
      <c r="D180" s="41" t="s">
        <v>12</v>
      </c>
      <c r="E180" s="102"/>
      <c r="F180" s="102"/>
      <c r="G180" s="42">
        <f t="shared" si="14"/>
        <v>0</v>
      </c>
      <c r="H180" s="92" t="s">
        <v>267</v>
      </c>
    </row>
    <row r="181" spans="1:8" x14ac:dyDescent="0.2">
      <c r="A181" s="39" t="s">
        <v>142</v>
      </c>
      <c r="B181" s="88" t="s">
        <v>75</v>
      </c>
      <c r="C181" s="89">
        <v>12</v>
      </c>
      <c r="D181" s="90" t="s">
        <v>13</v>
      </c>
      <c r="E181" s="102"/>
      <c r="F181" s="102"/>
      <c r="G181" s="91">
        <f>SUMPRODUCT(E181:F181)*C181</f>
        <v>0</v>
      </c>
    </row>
    <row r="182" spans="1:8" x14ac:dyDescent="0.2">
      <c r="A182" s="39"/>
      <c r="B182" s="86" t="s">
        <v>134</v>
      </c>
      <c r="C182" s="80"/>
      <c r="D182" s="41"/>
      <c r="E182" s="87">
        <f>SUMPRODUCT(E175:E181,C175:C181)</f>
        <v>0</v>
      </c>
      <c r="F182" s="87">
        <f>SUMPRODUCT(F175:F181,C175:C181)</f>
        <v>0</v>
      </c>
      <c r="G182" s="87">
        <f>SUM(G175:G181)</f>
        <v>0</v>
      </c>
    </row>
    <row r="183" spans="1:8" x14ac:dyDescent="0.2">
      <c r="A183" s="85">
        <v>3</v>
      </c>
      <c r="B183" s="84" t="s">
        <v>79</v>
      </c>
      <c r="C183" s="80"/>
      <c r="D183" s="41"/>
      <c r="E183" s="42"/>
      <c r="F183" s="42"/>
      <c r="G183" s="42"/>
      <c r="H183" s="92" t="s">
        <v>268</v>
      </c>
    </row>
    <row r="184" spans="1:8" ht="25.5" x14ac:dyDescent="0.2">
      <c r="A184" s="39" t="s">
        <v>63</v>
      </c>
      <c r="B184" s="40" t="s">
        <v>120</v>
      </c>
      <c r="C184" s="80">
        <v>140</v>
      </c>
      <c r="D184" s="41" t="s">
        <v>13</v>
      </c>
      <c r="E184" s="102"/>
      <c r="F184" s="102"/>
      <c r="G184" s="42">
        <f t="shared" ref="G184:G199" si="15">SUMPRODUCT(E184:F184)*C184</f>
        <v>0</v>
      </c>
      <c r="H184" s="92" t="s">
        <v>269</v>
      </c>
    </row>
    <row r="185" spans="1:8" x14ac:dyDescent="0.2">
      <c r="A185" s="39" t="s">
        <v>64</v>
      </c>
      <c r="B185" s="40" t="s">
        <v>106</v>
      </c>
      <c r="C185" s="80">
        <v>1</v>
      </c>
      <c r="D185" s="41" t="s">
        <v>13</v>
      </c>
      <c r="E185" s="102"/>
      <c r="F185" s="102"/>
      <c r="G185" s="42">
        <f t="shared" si="15"/>
        <v>0</v>
      </c>
      <c r="H185" s="92" t="s">
        <v>269</v>
      </c>
    </row>
    <row r="186" spans="1:8" x14ac:dyDescent="0.2">
      <c r="A186" s="39" t="s">
        <v>65</v>
      </c>
      <c r="B186" s="40" t="s">
        <v>107</v>
      </c>
      <c r="C186" s="80">
        <v>45</v>
      </c>
      <c r="D186" s="41" t="s">
        <v>13</v>
      </c>
      <c r="E186" s="102"/>
      <c r="F186" s="102"/>
      <c r="G186" s="42">
        <f t="shared" si="15"/>
        <v>0</v>
      </c>
      <c r="H186" s="92" t="s">
        <v>262</v>
      </c>
    </row>
    <row r="187" spans="1:8" ht="25.5" x14ac:dyDescent="0.2">
      <c r="A187" s="39" t="s">
        <v>66</v>
      </c>
      <c r="B187" s="40" t="s">
        <v>108</v>
      </c>
      <c r="C187" s="80">
        <v>40</v>
      </c>
      <c r="D187" s="41" t="s">
        <v>13</v>
      </c>
      <c r="E187" s="102"/>
      <c r="F187" s="102"/>
      <c r="G187" s="42">
        <f t="shared" si="15"/>
        <v>0</v>
      </c>
      <c r="H187" s="92" t="s">
        <v>262</v>
      </c>
    </row>
    <row r="188" spans="1:8" ht="25.5" x14ac:dyDescent="0.2">
      <c r="A188" s="39" t="s">
        <v>67</v>
      </c>
      <c r="B188" s="40" t="s">
        <v>109</v>
      </c>
      <c r="C188" s="80">
        <v>6</v>
      </c>
      <c r="D188" s="41" t="s">
        <v>13</v>
      </c>
      <c r="E188" s="102"/>
      <c r="F188" s="102"/>
      <c r="G188" s="42">
        <f t="shared" si="15"/>
        <v>0</v>
      </c>
      <c r="H188" s="92" t="s">
        <v>270</v>
      </c>
    </row>
    <row r="189" spans="1:8" ht="25.5" x14ac:dyDescent="0.2">
      <c r="A189" s="39" t="s">
        <v>68</v>
      </c>
      <c r="B189" s="88" t="s">
        <v>110</v>
      </c>
      <c r="C189" s="89">
        <v>10</v>
      </c>
      <c r="D189" s="90" t="s">
        <v>13</v>
      </c>
      <c r="E189" s="102"/>
      <c r="F189" s="102"/>
      <c r="G189" s="91">
        <f t="shared" si="15"/>
        <v>0</v>
      </c>
      <c r="H189" s="92" t="s">
        <v>262</v>
      </c>
    </row>
    <row r="190" spans="1:8" x14ac:dyDescent="0.2">
      <c r="A190" s="39" t="s">
        <v>69</v>
      </c>
      <c r="B190" s="40" t="s">
        <v>111</v>
      </c>
      <c r="C190" s="80">
        <v>70</v>
      </c>
      <c r="D190" s="41" t="s">
        <v>12</v>
      </c>
      <c r="E190" s="102"/>
      <c r="F190" s="102"/>
      <c r="G190" s="42">
        <f t="shared" si="15"/>
        <v>0</v>
      </c>
      <c r="H190" s="92" t="s">
        <v>262</v>
      </c>
    </row>
    <row r="191" spans="1:8" x14ac:dyDescent="0.2">
      <c r="A191" s="39" t="s">
        <v>70</v>
      </c>
      <c r="B191" s="40" t="s">
        <v>112</v>
      </c>
      <c r="C191" s="80">
        <v>10</v>
      </c>
      <c r="D191" s="41" t="s">
        <v>12</v>
      </c>
      <c r="E191" s="102"/>
      <c r="F191" s="102"/>
      <c r="G191" s="42">
        <f t="shared" si="15"/>
        <v>0</v>
      </c>
      <c r="H191" s="92" t="s">
        <v>262</v>
      </c>
    </row>
    <row r="192" spans="1:8" x14ac:dyDescent="0.2">
      <c r="A192" s="39" t="s">
        <v>71</v>
      </c>
      <c r="B192" s="40" t="s">
        <v>113</v>
      </c>
      <c r="C192" s="80">
        <v>1</v>
      </c>
      <c r="D192" s="41" t="s">
        <v>13</v>
      </c>
      <c r="E192" s="102"/>
      <c r="F192" s="102"/>
      <c r="G192" s="42">
        <f t="shared" si="15"/>
        <v>0</v>
      </c>
      <c r="H192" s="92" t="s">
        <v>262</v>
      </c>
    </row>
    <row r="193" spans="1:8" x14ac:dyDescent="0.2">
      <c r="A193" s="39" t="s">
        <v>72</v>
      </c>
      <c r="B193" s="40" t="s">
        <v>114</v>
      </c>
      <c r="C193" s="80">
        <v>1</v>
      </c>
      <c r="D193" s="41" t="s">
        <v>13</v>
      </c>
      <c r="E193" s="102"/>
      <c r="F193" s="102"/>
      <c r="G193" s="42">
        <f t="shared" si="15"/>
        <v>0</v>
      </c>
      <c r="H193" s="92" t="s">
        <v>262</v>
      </c>
    </row>
    <row r="194" spans="1:8" x14ac:dyDescent="0.2">
      <c r="A194" s="39" t="s">
        <v>73</v>
      </c>
      <c r="B194" s="40" t="s">
        <v>115</v>
      </c>
      <c r="C194" s="80">
        <v>1</v>
      </c>
      <c r="D194" s="41" t="s">
        <v>13</v>
      </c>
      <c r="E194" s="102"/>
      <c r="F194" s="102"/>
      <c r="G194" s="42">
        <f t="shared" si="15"/>
        <v>0</v>
      </c>
      <c r="H194" s="92" t="s">
        <v>262</v>
      </c>
    </row>
    <row r="195" spans="1:8" x14ac:dyDescent="0.2">
      <c r="A195" s="39" t="s">
        <v>81</v>
      </c>
      <c r="B195" s="40" t="s">
        <v>116</v>
      </c>
      <c r="C195" s="80">
        <v>2</v>
      </c>
      <c r="D195" s="41" t="s">
        <v>13</v>
      </c>
      <c r="E195" s="102"/>
      <c r="F195" s="102"/>
      <c r="G195" s="42">
        <f t="shared" si="15"/>
        <v>0</v>
      </c>
      <c r="H195" s="92" t="s">
        <v>262</v>
      </c>
    </row>
    <row r="196" spans="1:8" x14ac:dyDescent="0.2">
      <c r="A196" s="39" t="s">
        <v>89</v>
      </c>
      <c r="B196" s="40" t="s">
        <v>117</v>
      </c>
      <c r="C196" s="80">
        <v>1</v>
      </c>
      <c r="D196" s="41" t="s">
        <v>13</v>
      </c>
      <c r="E196" s="102"/>
      <c r="F196" s="102"/>
      <c r="G196" s="42">
        <f t="shared" si="15"/>
        <v>0</v>
      </c>
      <c r="H196" s="92" t="s">
        <v>262</v>
      </c>
    </row>
    <row r="197" spans="1:8" x14ac:dyDescent="0.2">
      <c r="A197" s="39" t="s">
        <v>119</v>
      </c>
      <c r="B197" s="40" t="s">
        <v>118</v>
      </c>
      <c r="C197" s="80">
        <v>2</v>
      </c>
      <c r="D197" s="41" t="s">
        <v>13</v>
      </c>
      <c r="E197" s="102"/>
      <c r="F197" s="102"/>
      <c r="G197" s="42">
        <f t="shared" si="15"/>
        <v>0</v>
      </c>
      <c r="H197" s="92" t="s">
        <v>271</v>
      </c>
    </row>
    <row r="198" spans="1:8" ht="25.5" x14ac:dyDescent="0.2">
      <c r="A198" s="39" t="s">
        <v>122</v>
      </c>
      <c r="B198" s="40" t="s">
        <v>121</v>
      </c>
      <c r="C198" s="80">
        <v>22</v>
      </c>
      <c r="D198" s="41" t="s">
        <v>13</v>
      </c>
      <c r="E198" s="102"/>
      <c r="F198" s="102"/>
      <c r="G198" s="42">
        <f t="shared" si="15"/>
        <v>0</v>
      </c>
      <c r="H198" s="92" t="s">
        <v>262</v>
      </c>
    </row>
    <row r="199" spans="1:8" ht="25.5" x14ac:dyDescent="0.2">
      <c r="A199" s="39" t="s">
        <v>123</v>
      </c>
      <c r="B199" s="40" t="s">
        <v>124</v>
      </c>
      <c r="C199" s="80">
        <v>6</v>
      </c>
      <c r="D199" s="41" t="s">
        <v>12</v>
      </c>
      <c r="E199" s="102"/>
      <c r="F199" s="102"/>
      <c r="G199" s="42">
        <f t="shared" si="15"/>
        <v>0</v>
      </c>
    </row>
    <row r="200" spans="1:8" x14ac:dyDescent="0.2">
      <c r="A200" s="39"/>
      <c r="B200" s="86" t="s">
        <v>135</v>
      </c>
      <c r="C200" s="80"/>
      <c r="D200" s="41"/>
      <c r="E200" s="87">
        <f>SUMPRODUCT(E184:E199,C184:C199)</f>
        <v>0</v>
      </c>
      <c r="F200" s="87">
        <f>SUMPRODUCT(F184:F199,C184:C199)</f>
        <v>0</v>
      </c>
      <c r="G200" s="87">
        <f>SUM(G184:G199)</f>
        <v>0</v>
      </c>
    </row>
    <row r="201" spans="1:8" x14ac:dyDescent="0.2">
      <c r="A201" s="85">
        <v>4</v>
      </c>
      <c r="B201" s="84" t="s">
        <v>76</v>
      </c>
      <c r="C201" s="80"/>
      <c r="D201" s="41"/>
      <c r="E201" s="42"/>
      <c r="F201" s="42"/>
      <c r="G201" s="42"/>
      <c r="H201" s="92" t="s">
        <v>262</v>
      </c>
    </row>
    <row r="202" spans="1:8" x14ac:dyDescent="0.2">
      <c r="A202" s="39" t="s">
        <v>82</v>
      </c>
      <c r="B202" s="40" t="s">
        <v>77</v>
      </c>
      <c r="C202" s="80">
        <v>2</v>
      </c>
      <c r="D202" s="41" t="s">
        <v>13</v>
      </c>
      <c r="E202" s="102"/>
      <c r="F202" s="102"/>
      <c r="G202" s="42">
        <f t="shared" ref="G202:G203" si="16">SUMPRODUCT(E202:F202)*C202</f>
        <v>0</v>
      </c>
    </row>
    <row r="203" spans="1:8" x14ac:dyDescent="0.2">
      <c r="A203" s="39" t="s">
        <v>83</v>
      </c>
      <c r="B203" s="88" t="s">
        <v>78</v>
      </c>
      <c r="C203" s="89">
        <v>13</v>
      </c>
      <c r="D203" s="90" t="s">
        <v>12</v>
      </c>
      <c r="E203" s="102"/>
      <c r="F203" s="102"/>
      <c r="G203" s="42">
        <f t="shared" si="16"/>
        <v>0</v>
      </c>
    </row>
    <row r="204" spans="1:8" s="96" customFormat="1" ht="15.75" thickBot="1" x14ac:dyDescent="0.25">
      <c r="A204" s="39"/>
      <c r="B204" s="86" t="s">
        <v>136</v>
      </c>
      <c r="C204" s="80"/>
      <c r="D204" s="41"/>
      <c r="E204" s="87">
        <f>SUMPRODUCT(E202:E203,C202:C203)</f>
        <v>0</v>
      </c>
      <c r="F204" s="87">
        <f>SUMPRODUCT(F202:F203,C202:C203)</f>
        <v>0</v>
      </c>
      <c r="G204" s="87">
        <f>SUM(G202:G203)</f>
        <v>0</v>
      </c>
      <c r="H204" s="92"/>
    </row>
    <row r="205" spans="1:8" s="96" customFormat="1" ht="13.5" thickBot="1" x14ac:dyDescent="0.25">
      <c r="A205" s="79"/>
      <c r="B205" s="175" t="s">
        <v>10</v>
      </c>
      <c r="C205" s="175"/>
      <c r="D205" s="175"/>
      <c r="E205" s="38">
        <f>E204+E200+E182+E173</f>
        <v>0</v>
      </c>
      <c r="F205" s="38">
        <f>F204+F200+F182+F173</f>
        <v>0</v>
      </c>
      <c r="G205" s="38">
        <f>G204+G200+G182+G173</f>
        <v>0</v>
      </c>
    </row>
    <row r="206" spans="1:8" s="96" customFormat="1" ht="13.5" thickBot="1" x14ac:dyDescent="0.25">
      <c r="A206" s="79"/>
      <c r="B206" s="175" t="s">
        <v>56</v>
      </c>
      <c r="C206" s="175"/>
      <c r="D206" s="175"/>
      <c r="E206" s="38">
        <f>E205+E87+E158</f>
        <v>0</v>
      </c>
      <c r="F206" s="38">
        <f>F205+F87+F158</f>
        <v>0</v>
      </c>
      <c r="G206" s="38">
        <f>G205+G87+G158</f>
        <v>0</v>
      </c>
    </row>
    <row r="207" spans="1:8" ht="15.75" thickBot="1" x14ac:dyDescent="0.25">
      <c r="A207" s="77"/>
      <c r="B207" s="176" t="s">
        <v>57</v>
      </c>
      <c r="C207" s="176"/>
      <c r="D207" s="176"/>
      <c r="E207" s="78">
        <f>TRUNC(E206*(1+$G$3),2)</f>
        <v>0</v>
      </c>
      <c r="F207" s="78">
        <f>TRUNC(F206*(1+$G$3),2)</f>
        <v>0</v>
      </c>
      <c r="G207" s="78">
        <f>TRUNC(G206*(1+$G$3),2)</f>
        <v>0</v>
      </c>
    </row>
    <row r="208" spans="1:8" x14ac:dyDescent="0.2">
      <c r="A208" s="13"/>
      <c r="B208" s="13"/>
      <c r="C208" s="13"/>
      <c r="D208" s="13"/>
      <c r="E208" s="14"/>
      <c r="F208" s="14"/>
      <c r="G208" s="14"/>
    </row>
  </sheetData>
  <sheetProtection password="F6F2" sheet="1" selectLockedCells="1"/>
  <mergeCells count="20">
    <mergeCell ref="B206:D206"/>
    <mergeCell ref="A10:G10"/>
    <mergeCell ref="B207:D207"/>
    <mergeCell ref="B205:D205"/>
    <mergeCell ref="G12:G13"/>
    <mergeCell ref="B87:D87"/>
    <mergeCell ref="B158:D158"/>
    <mergeCell ref="A1:G2"/>
    <mergeCell ref="B12:B13"/>
    <mergeCell ref="D12:D13"/>
    <mergeCell ref="A7:G7"/>
    <mergeCell ref="C12:C13"/>
    <mergeCell ref="A12:A13"/>
    <mergeCell ref="E12:F12"/>
    <mergeCell ref="A6:G6"/>
    <mergeCell ref="E3:F3"/>
    <mergeCell ref="E4:F4"/>
    <mergeCell ref="E5:F5"/>
    <mergeCell ref="D8:E8"/>
    <mergeCell ref="D9:G9"/>
  </mergeCells>
  <conditionalFormatting sqref="B202:B203 B175 B179:B181 B169 B171 B184:B199 B159:B160 B35:B37 B22:B25 B46:B52 B74:B85 B58 B68 B60">
    <cfRule type="containsText" dxfId="59" priority="303" stopIfTrue="1" operator="containsText" text="x,xx">
      <formula>NOT(ISERROR(SEARCH("x,xx",B22)))</formula>
    </cfRule>
  </conditionalFormatting>
  <conditionalFormatting sqref="B11">
    <cfRule type="containsText" dxfId="58" priority="282" stopIfTrue="1" operator="containsText" text="x,xx">
      <formula>NOT(ISERROR(SEARCH("x,xx",B11)))</formula>
    </cfRule>
  </conditionalFormatting>
  <conditionalFormatting sqref="F11:G11">
    <cfRule type="containsText" dxfId="57" priority="281" stopIfTrue="1" operator="containsText" text="x,xx">
      <formula>NOT(ISERROR(SEARCH("x,xx",F11)))</formula>
    </cfRule>
  </conditionalFormatting>
  <conditionalFormatting sqref="B206">
    <cfRule type="containsText" dxfId="56" priority="279" stopIfTrue="1" operator="containsText" text="x,xx">
      <formula>NOT(ISERROR(SEARCH("x,xx",B206)))</formula>
    </cfRule>
  </conditionalFormatting>
  <conditionalFormatting sqref="B207">
    <cfRule type="containsText" dxfId="55" priority="276" stopIfTrue="1" operator="containsText" text="x,xx">
      <formula>NOT(ISERROR(SEARCH("x,xx",B207)))</formula>
    </cfRule>
  </conditionalFormatting>
  <conditionalFormatting sqref="B161:B168">
    <cfRule type="containsText" dxfId="54" priority="275" stopIfTrue="1" operator="containsText" text="x,xx">
      <formula>NOT(ISERROR(SEARCH("x,xx",B161)))</formula>
    </cfRule>
  </conditionalFormatting>
  <conditionalFormatting sqref="B201">
    <cfRule type="containsText" dxfId="53" priority="274" stopIfTrue="1" operator="containsText" text="x,xx">
      <formula>NOT(ISERROR(SEARCH("x,xx",B201)))</formula>
    </cfRule>
  </conditionalFormatting>
  <conditionalFormatting sqref="B174">
    <cfRule type="containsText" dxfId="52" priority="273" stopIfTrue="1" operator="containsText" text="x,xx">
      <formula>NOT(ISERROR(SEARCH("x,xx",B174)))</formula>
    </cfRule>
  </conditionalFormatting>
  <conditionalFormatting sqref="B183">
    <cfRule type="containsText" dxfId="51" priority="269" stopIfTrue="1" operator="containsText" text="x,xx">
      <formula>NOT(ISERROR(SEARCH("x,xx",B183)))</formula>
    </cfRule>
  </conditionalFormatting>
  <conditionalFormatting sqref="B176:B178">
    <cfRule type="containsText" dxfId="50" priority="268" stopIfTrue="1" operator="containsText" text="x,xx">
      <formula>NOT(ISERROR(SEARCH("x,xx",B176)))</formula>
    </cfRule>
  </conditionalFormatting>
  <conditionalFormatting sqref="B172">
    <cfRule type="containsText" dxfId="49" priority="267" stopIfTrue="1" operator="containsText" text="x,xx">
      <formula>NOT(ISERROR(SEARCH("x,xx",B172)))</formula>
    </cfRule>
  </conditionalFormatting>
  <conditionalFormatting sqref="B170">
    <cfRule type="containsText" dxfId="48" priority="266" stopIfTrue="1" operator="containsText" text="x,xx">
      <formula>NOT(ISERROR(SEARCH("x,xx",B170)))</formula>
    </cfRule>
  </conditionalFormatting>
  <conditionalFormatting sqref="B173">
    <cfRule type="containsText" dxfId="47" priority="265" stopIfTrue="1" operator="containsText" text="x,xx">
      <formula>NOT(ISERROR(SEARCH("x,xx",B173)))</formula>
    </cfRule>
  </conditionalFormatting>
  <conditionalFormatting sqref="B21">
    <cfRule type="containsText" dxfId="46" priority="258" stopIfTrue="1" operator="containsText" text="x,xx">
      <formula>NOT(ISERROR(SEARCH("x,xx",B21)))</formula>
    </cfRule>
  </conditionalFormatting>
  <conditionalFormatting sqref="B16:B18 B20">
    <cfRule type="containsText" dxfId="45" priority="259" stopIfTrue="1" operator="containsText" text="x,xx">
      <formula>NOT(ISERROR(SEARCH("x,xx",B16)))</formula>
    </cfRule>
  </conditionalFormatting>
  <conditionalFormatting sqref="B28:B29 B40 B55:B56 B67 B71 B31 B63 B42:B43">
    <cfRule type="containsText" dxfId="44" priority="231" stopIfTrue="1" operator="containsText" text="x,xx">
      <formula>NOT(ISERROR(SEARCH("x,xx",B28)))</formula>
    </cfRule>
  </conditionalFormatting>
  <conditionalFormatting sqref="E84:F85">
    <cfRule type="containsText" dxfId="43" priority="215" stopIfTrue="1" operator="containsText" text="x,xx">
      <formula>NOT(ISERROR(SEARCH("x,xx",E84)))</formula>
    </cfRule>
  </conditionalFormatting>
  <conditionalFormatting sqref="B14:B15">
    <cfRule type="containsText" dxfId="42" priority="212" stopIfTrue="1" operator="containsText" text="x,xx">
      <formula>NOT(ISERROR(SEARCH("x,xx",B14)))</formula>
    </cfRule>
  </conditionalFormatting>
  <conditionalFormatting sqref="B27">
    <cfRule type="containsText" dxfId="41" priority="198" stopIfTrue="1" operator="containsText" text="x,xx">
      <formula>NOT(ISERROR(SEARCH("x,xx",B27)))</formula>
    </cfRule>
  </conditionalFormatting>
  <conditionalFormatting sqref="B39">
    <cfRule type="containsText" dxfId="40" priority="197" stopIfTrue="1" operator="containsText" text="x,xx">
      <formula>NOT(ISERROR(SEARCH("x,xx",B39)))</formula>
    </cfRule>
  </conditionalFormatting>
  <conditionalFormatting sqref="B34">
    <cfRule type="containsText" dxfId="39" priority="196" stopIfTrue="1" operator="containsText" text="x,xx">
      <formula>NOT(ISERROR(SEARCH("x,xx",B34)))</formula>
    </cfRule>
  </conditionalFormatting>
  <conditionalFormatting sqref="B45">
    <cfRule type="containsText" dxfId="38" priority="195" stopIfTrue="1" operator="containsText" text="x,xx">
      <formula>NOT(ISERROR(SEARCH("x,xx",B45)))</formula>
    </cfRule>
  </conditionalFormatting>
  <conditionalFormatting sqref="B54">
    <cfRule type="containsText" dxfId="37" priority="194" stopIfTrue="1" operator="containsText" text="x,xx">
      <formula>NOT(ISERROR(SEARCH("x,xx",B54)))</formula>
    </cfRule>
  </conditionalFormatting>
  <conditionalFormatting sqref="B66">
    <cfRule type="containsText" dxfId="36" priority="193" stopIfTrue="1" operator="containsText" text="x,xx">
      <formula>NOT(ISERROR(SEARCH("x,xx",B66)))</formula>
    </cfRule>
  </conditionalFormatting>
  <conditionalFormatting sqref="B73">
    <cfRule type="containsText" dxfId="35" priority="190" stopIfTrue="1" operator="containsText" text="x,xx">
      <formula>NOT(ISERROR(SEARCH("x,xx",B73)))</formula>
    </cfRule>
  </conditionalFormatting>
  <conditionalFormatting sqref="B62">
    <cfRule type="containsText" dxfId="34" priority="206" stopIfTrue="1" operator="containsText" text="x,xx">
      <formula>NOT(ISERROR(SEARCH("x,xx",B62)))</formula>
    </cfRule>
  </conditionalFormatting>
  <conditionalFormatting sqref="B205">
    <cfRule type="containsText" dxfId="33" priority="187" stopIfTrue="1" operator="containsText" text="x,xx">
      <formula>NOT(ISERROR(SEARCH("x,xx",B205)))</formula>
    </cfRule>
  </conditionalFormatting>
  <conditionalFormatting sqref="B87">
    <cfRule type="containsText" dxfId="32" priority="186" stopIfTrue="1" operator="containsText" text="x,xx">
      <formula>NOT(ISERROR(SEARCH("x,xx",B87)))</formula>
    </cfRule>
  </conditionalFormatting>
  <conditionalFormatting sqref="B70">
    <cfRule type="containsText" dxfId="31" priority="185" stopIfTrue="1" operator="containsText" text="x,xx">
      <formula>NOT(ISERROR(SEARCH("x,xx",B70)))</formula>
    </cfRule>
  </conditionalFormatting>
  <conditionalFormatting sqref="B88">
    <cfRule type="containsText" dxfId="30" priority="163" stopIfTrue="1" operator="containsText" text="x,xx">
      <formula>NOT(ISERROR(SEARCH("x,xx",B88)))</formula>
    </cfRule>
  </conditionalFormatting>
  <conditionalFormatting sqref="B158">
    <cfRule type="containsText" dxfId="29" priority="131" stopIfTrue="1" operator="containsText" text="x,xx">
      <formula>NOT(ISERROR(SEARCH("x,xx",B158)))</formula>
    </cfRule>
  </conditionalFormatting>
  <conditionalFormatting sqref="B30">
    <cfRule type="containsText" dxfId="28" priority="105" stopIfTrue="1" operator="containsText" text="x,xx">
      <formula>NOT(ISERROR(SEARCH("x,xx",B30)))</formula>
    </cfRule>
  </conditionalFormatting>
  <conditionalFormatting sqref="B64">
    <cfRule type="containsText" dxfId="27" priority="97" stopIfTrue="1" operator="containsText" text="x,xx">
      <formula>NOT(ISERROR(SEARCH("x,xx",B64)))</formula>
    </cfRule>
  </conditionalFormatting>
  <conditionalFormatting sqref="B57">
    <cfRule type="containsText" dxfId="26" priority="93" stopIfTrue="1" operator="containsText" text="x,xx">
      <formula>NOT(ISERROR(SEARCH("x,xx",B57)))</formula>
    </cfRule>
  </conditionalFormatting>
  <conditionalFormatting sqref="B69">
    <cfRule type="containsText" dxfId="25" priority="85" stopIfTrue="1" operator="containsText" text="x,xx">
      <formula>NOT(ISERROR(SEARCH("x,xx",B69)))</formula>
    </cfRule>
  </conditionalFormatting>
  <conditionalFormatting sqref="B41">
    <cfRule type="containsText" dxfId="24" priority="79" stopIfTrue="1" operator="containsText" text="x,xx">
      <formula>NOT(ISERROR(SEARCH("x,xx",B41)))</formula>
    </cfRule>
  </conditionalFormatting>
  <conditionalFormatting sqref="B19">
    <cfRule type="containsText" dxfId="23" priority="75" stopIfTrue="1" operator="containsText" text="x,xx">
      <formula>NOT(ISERROR(SEARCH("x,xx",B19)))</formula>
    </cfRule>
  </conditionalFormatting>
  <conditionalFormatting sqref="B59">
    <cfRule type="containsText" dxfId="22" priority="71" stopIfTrue="1" operator="containsText" text="x,xx">
      <formula>NOT(ISERROR(SEARCH("x,xx",B59)))</formula>
    </cfRule>
  </conditionalFormatting>
  <conditionalFormatting sqref="B32">
    <cfRule type="containsText" dxfId="21" priority="32" stopIfTrue="1" operator="containsText" text="x,xx">
      <formula>NOT(ISERROR(SEARCH("x,xx",B32)))</formula>
    </cfRule>
  </conditionalFormatting>
  <conditionalFormatting sqref="B109">
    <cfRule type="containsText" dxfId="20" priority="16" stopIfTrue="1" operator="containsText" text="x,xx">
      <formula>NOT(ISERROR(SEARCH("x,xx",B109)))</formula>
    </cfRule>
  </conditionalFormatting>
  <conditionalFormatting sqref="B122">
    <cfRule type="containsText" dxfId="19" priority="15" stopIfTrue="1" operator="containsText" text="x,xx">
      <formula>NOT(ISERROR(SEARCH("x,xx",B122)))</formula>
    </cfRule>
  </conditionalFormatting>
  <conditionalFormatting sqref="B108">
    <cfRule type="containsText" dxfId="18" priority="14" stopIfTrue="1" operator="containsText" text="x,xx">
      <formula>NOT(ISERROR(SEARCH("x,xx",B108)))</formula>
    </cfRule>
  </conditionalFormatting>
  <conditionalFormatting sqref="B154">
    <cfRule type="containsText" dxfId="17" priority="12" stopIfTrue="1" operator="containsText" text="x,xx">
      <formula>NOT(ISERROR(SEARCH("x,xx",B154)))</formula>
    </cfRule>
  </conditionalFormatting>
  <conditionalFormatting sqref="H155:H156">
    <cfRule type="containsText" dxfId="16" priority="10" stopIfTrue="1" operator="containsText" text="x,xx">
      <formula>NOT(ISERROR(SEARCH("x,xx",H155)))</formula>
    </cfRule>
  </conditionalFormatting>
  <conditionalFormatting sqref="B89:B105 B107:B115 B117:B147 B149:B156">
    <cfRule type="containsText" dxfId="15" priority="4" stopIfTrue="1" operator="containsText" text="x,xx">
      <formula>NOT(ISERROR(SEARCH("x,xx",B89)))</formula>
    </cfRule>
  </conditionalFormatting>
  <conditionalFormatting sqref="B106">
    <cfRule type="containsText" dxfId="14" priority="3" stopIfTrue="1" operator="containsText" text="x,xx">
      <formula>NOT(ISERROR(SEARCH("x,xx",B106)))</formula>
    </cfRule>
  </conditionalFormatting>
  <conditionalFormatting sqref="B116">
    <cfRule type="containsText" dxfId="13" priority="2" stopIfTrue="1" operator="containsText" text="x,xx">
      <formula>NOT(ISERROR(SEARCH("x,xx",B116)))</formula>
    </cfRule>
  </conditionalFormatting>
  <conditionalFormatting sqref="B148">
    <cfRule type="containsText" dxfId="12" priority="1" stopIfTrue="1" operator="containsText" text="x,xx">
      <formula>NOT(ISERROR(SEARCH("x,xx",B148)))</formula>
    </cfRule>
  </conditionalFormatting>
  <printOptions horizontalCentered="1"/>
  <pageMargins left="0.23622047244094491" right="0.23622047244094491" top="0.74803149606299213" bottom="0.74803149606299213" header="0.31496062992125984" footer="0.31496062992125984"/>
  <pageSetup paperSize="9" scale="80" fitToHeight="0" orientation="landscape" r:id="rId1"/>
  <headerFooter>
    <oddHeader>&amp;L
&amp;G&amp;C&amp;"-,Negrito"&amp;11&amp;K03+000
&amp;K03+055UNIDADE DE ENGENHARIA&amp;R&amp;"-,Negrito"&amp;12&amp;K03+000
&amp;10&amp;K03+055PROCESSO Nº. 0000931/2020</oddHeader>
    <oddFooter>&amp;R&amp;"-,Regular"&amp;9&amp;K03+038
                                              Pág. &amp;P/&amp;N</oddFooter>
  </headerFooter>
  <ignoredErrors>
    <ignoredError sqref="G19 G57 G59" formula="1"/>
  </ignoredErrors>
  <legacyDrawingHF r:id="rId2"/>
  <extLst>
    <ext xmlns:x14="http://schemas.microsoft.com/office/spreadsheetml/2009/9/main" uri="{78C0D931-6437-407d-A8EE-F0AAD7539E65}">
      <x14:conditionalFormattings>
        <x14:conditionalFormatting xmlns:xm="http://schemas.microsoft.com/office/excel/2006/main">
          <x14:cfRule type="containsText" priority="17" stopIfTrue="1" operator="containsText" text="x,xx" id="{F7277221-3327-4C71-8AD5-672DF1E741D4}">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B128:B129 B123:B124</xm:sqref>
        </x14:conditionalFormatting>
        <x14:conditionalFormatting xmlns:xm="http://schemas.microsoft.com/office/excel/2006/main">
          <x14:cfRule type="containsText" priority="18" stopIfTrue="1" operator="containsText" text="x,xx" id="{ACF47D4F-7EDA-48E1-BFF6-8A2D8716ABEE}">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B114:B115 B117:B147 B149:B156</xm:sqref>
        </x14:conditionalFormatting>
        <x14:conditionalFormatting xmlns:xm="http://schemas.microsoft.com/office/excel/2006/main">
          <x14:cfRule type="containsText" priority="19" stopIfTrue="1" operator="containsText" text="x,xx" id="{9D18DE6A-8999-4881-9C6F-66D9C274B23E}">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B112</xm:sqref>
        </x14:conditionalFormatting>
        <x14:conditionalFormatting xmlns:xm="http://schemas.microsoft.com/office/excel/2006/main">
          <x14:cfRule type="containsText" priority="20" stopIfTrue="1" operator="containsText" text="x,xx" id="{2527D38D-AB10-4134-93B9-F0D823EC6503}">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B113</xm:sqref>
        </x14:conditionalFormatting>
        <x14:conditionalFormatting xmlns:xm="http://schemas.microsoft.com/office/excel/2006/main">
          <x14:cfRule type="containsText" priority="13" stopIfTrue="1" operator="containsText" text="x,xx" id="{B98BABCC-4268-4D90-A04C-B4A144428AD3}">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B149:B153</xm:sqref>
        </x14:conditionalFormatting>
        <x14:conditionalFormatting xmlns:xm="http://schemas.microsoft.com/office/excel/2006/main">
          <x14:cfRule type="containsText" priority="21" stopIfTrue="1" operator="containsText" text="x,xx" id="{8206B0D2-A50D-43DF-B2FC-CBF5EF981FDF}">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B100:B101 B110:B111</xm:sqref>
        </x14:conditionalFormatting>
        <x14:conditionalFormatting xmlns:xm="http://schemas.microsoft.com/office/excel/2006/main">
          <x14:cfRule type="containsText" priority="22" stopIfTrue="1" operator="containsText" text="x,xx" id="{5FCE5AE2-EA79-4F0D-85B5-3D0D752DB3FD}">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B102:B105 B107:B115 B117:B147 B149:B156</xm:sqref>
        </x14:conditionalFormatting>
        <x14:conditionalFormatting xmlns:xm="http://schemas.microsoft.com/office/excel/2006/main">
          <x14:cfRule type="containsText" priority="23" stopIfTrue="1" operator="containsText" text="x,xx" id="{2301206D-9E6F-4DF0-974A-B12D4927C6A8}">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B125:B127</xm:sqref>
        </x14:conditionalFormatting>
        <x14:conditionalFormatting xmlns:xm="http://schemas.microsoft.com/office/excel/2006/main">
          <x14:cfRule type="containsText" priority="9" stopIfTrue="1" operator="containsText" text="x,xx" id="{C96108A8-920D-4431-AF42-C8E6C613104C}">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B133:B147</xm:sqref>
        </x14:conditionalFormatting>
        <x14:conditionalFormatting xmlns:xm="http://schemas.microsoft.com/office/excel/2006/main">
          <x14:cfRule type="containsText" priority="7" stopIfTrue="1" operator="containsText" text="x,xx" id="{09C6563B-77E1-4293-A239-E2F4B0631D64}">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B117:B121 B130:B131</xm:sqref>
        </x14:conditionalFormatting>
        <x14:conditionalFormatting xmlns:xm="http://schemas.microsoft.com/office/excel/2006/main">
          <x14:cfRule type="containsText" priority="8" stopIfTrue="1" operator="containsText" text="x,xx" id="{C5AF51F2-82DB-4BE2-99EC-4C7DE4AEB004}">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B156</xm:sqref>
        </x14:conditionalFormatting>
        <x14:conditionalFormatting xmlns:xm="http://schemas.microsoft.com/office/excel/2006/main">
          <x14:cfRule type="containsText" priority="6" stopIfTrue="1" operator="containsText" text="x,xx" id="{3FD01DC0-E2D1-4E47-8FE5-1043CFBF2215}">
            <xm:f>NOT(ISERROR(SEARCH("x,xx",'\\corp.banrisul.com.br\deptos\Engenharia\Documentos\Planilhas\Planilha Orçamento\2020\Ed Siqueira Campos 833 - Sete de Setembro 746\0931-2020 sobreloja\[Cópia de Em revisão Orçamento Novissimo PO 931_2020.xlsx]PO ANTIGA'!#REF!)))</xm:f>
            <x14:dxf>
              <fill>
                <patternFill>
                  <bgColor theme="9" tint="0.39994506668294322"/>
                </patternFill>
              </fill>
            </x14:dxf>
          </x14:cfRule>
          <xm:sqref>B132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topLeftCell="A7" zoomScaleNormal="100" zoomScalePageLayoutView="85" workbookViewId="0">
      <selection activeCell="D8" sqref="D8"/>
    </sheetView>
  </sheetViews>
  <sheetFormatPr defaultColWidth="8.85546875" defaultRowHeight="12.75" x14ac:dyDescent="0.2"/>
  <cols>
    <col min="1" max="1" width="10.28515625" style="16" customWidth="1"/>
    <col min="2" max="2" width="6.28515625" style="16" customWidth="1"/>
    <col min="3" max="3" width="43.5703125" style="16" customWidth="1"/>
    <col min="4" max="4" width="11.140625" style="16" customWidth="1"/>
    <col min="5" max="6" width="8.85546875" style="16"/>
    <col min="7" max="7" width="31.42578125" style="16" customWidth="1"/>
    <col min="8" max="8" width="8.85546875" style="16"/>
    <col min="9" max="9" width="10.28515625" style="16" customWidth="1"/>
    <col min="10" max="16384" width="8.85546875" style="16"/>
  </cols>
  <sheetData>
    <row r="1" spans="1:8" x14ac:dyDescent="0.2">
      <c r="A1" s="15"/>
      <c r="B1" s="15"/>
      <c r="C1" s="15"/>
      <c r="D1" s="15"/>
      <c r="E1" s="1"/>
    </row>
    <row r="2" spans="1:8" x14ac:dyDescent="0.2">
      <c r="A2" s="15"/>
      <c r="B2" s="15"/>
      <c r="C2" s="15"/>
      <c r="D2" s="15"/>
      <c r="E2" s="1"/>
    </row>
    <row r="3" spans="1:8" x14ac:dyDescent="0.2">
      <c r="A3" s="15"/>
      <c r="B3" s="15"/>
      <c r="C3" s="15"/>
      <c r="D3" s="15"/>
      <c r="E3" s="1"/>
    </row>
    <row r="4" spans="1:8" ht="12.75" customHeight="1" x14ac:dyDescent="0.2">
      <c r="A4" s="17"/>
      <c r="B4" s="179" t="s">
        <v>49</v>
      </c>
      <c r="C4" s="179"/>
      <c r="D4" s="179"/>
      <c r="E4" s="1"/>
    </row>
    <row r="5" spans="1:8" s="20" customFormat="1" ht="13.5" thickBot="1" x14ac:dyDescent="0.25">
      <c r="A5" s="19"/>
      <c r="B5" s="19"/>
      <c r="C5" s="19"/>
      <c r="D5" s="19"/>
      <c r="E5" s="19"/>
    </row>
    <row r="6" spans="1:8" ht="15" x14ac:dyDescent="0.2">
      <c r="A6" s="2"/>
      <c r="B6" s="73"/>
      <c r="C6" s="74" t="s">
        <v>24</v>
      </c>
      <c r="D6" s="74"/>
      <c r="E6" s="2"/>
      <c r="F6" s="180" t="s">
        <v>48</v>
      </c>
      <c r="G6" s="180"/>
      <c r="H6" s="180"/>
    </row>
    <row r="7" spans="1:8" ht="15" x14ac:dyDescent="0.2">
      <c r="A7" s="1"/>
      <c r="B7" s="55">
        <v>1</v>
      </c>
      <c r="C7" s="59" t="s">
        <v>25</v>
      </c>
      <c r="D7" s="60">
        <v>3.5000000000000003E-2</v>
      </c>
      <c r="E7" s="1"/>
      <c r="F7" s="25" t="s">
        <v>39</v>
      </c>
      <c r="G7" s="25"/>
      <c r="H7" s="25"/>
    </row>
    <row r="8" spans="1:8" ht="15" x14ac:dyDescent="0.2">
      <c r="A8" s="1"/>
      <c r="B8" s="55">
        <v>2</v>
      </c>
      <c r="C8" s="59" t="s">
        <v>26</v>
      </c>
      <c r="D8" s="60">
        <v>8.9999999999999993E-3</v>
      </c>
      <c r="E8" s="1"/>
      <c r="F8" s="25" t="s">
        <v>40</v>
      </c>
      <c r="G8" s="25"/>
      <c r="H8" s="25"/>
    </row>
    <row r="9" spans="1:8" ht="15" x14ac:dyDescent="0.2">
      <c r="A9" s="1"/>
      <c r="B9" s="67">
        <v>3</v>
      </c>
      <c r="C9" s="71" t="s">
        <v>27</v>
      </c>
      <c r="D9" s="72">
        <v>1.26E-2</v>
      </c>
      <c r="E9" s="1"/>
      <c r="F9" s="25" t="s">
        <v>41</v>
      </c>
      <c r="G9" s="25"/>
      <c r="H9" s="25"/>
    </row>
    <row r="10" spans="1:8" ht="15" x14ac:dyDescent="0.2">
      <c r="A10" s="1"/>
      <c r="B10" s="55"/>
      <c r="C10" s="59"/>
      <c r="D10" s="75"/>
      <c r="E10" s="1"/>
      <c r="F10" s="25" t="s">
        <v>42</v>
      </c>
      <c r="G10" s="25"/>
      <c r="H10" s="25"/>
    </row>
    <row r="11" spans="1:8" ht="15" x14ac:dyDescent="0.2">
      <c r="A11" s="1"/>
      <c r="B11" s="61">
        <v>4</v>
      </c>
      <c r="C11" s="62" t="s">
        <v>28</v>
      </c>
      <c r="D11" s="63">
        <v>7.0000000000000007E-2</v>
      </c>
      <c r="E11" s="1"/>
      <c r="F11" s="25" t="s">
        <v>43</v>
      </c>
      <c r="G11" s="25"/>
      <c r="H11" s="25"/>
    </row>
    <row r="12" spans="1:8" ht="15" x14ac:dyDescent="0.2">
      <c r="A12" s="1"/>
      <c r="B12" s="58"/>
      <c r="C12" s="59"/>
      <c r="D12" s="75"/>
      <c r="E12" s="1"/>
      <c r="F12" s="26" t="s">
        <v>44</v>
      </c>
      <c r="G12" s="26"/>
      <c r="H12" s="26"/>
    </row>
    <row r="13" spans="1:8" x14ac:dyDescent="0.2">
      <c r="A13" s="1"/>
      <c r="B13" s="52">
        <v>5</v>
      </c>
      <c r="C13" s="53" t="s">
        <v>29</v>
      </c>
      <c r="D13" s="70">
        <f>SUM(D14:D17)</f>
        <v>8.6499999999999994E-2</v>
      </c>
      <c r="E13" s="1"/>
      <c r="F13" s="27"/>
      <c r="G13" s="27"/>
      <c r="H13" s="27"/>
    </row>
    <row r="14" spans="1:8" ht="13.9" customHeight="1" x14ac:dyDescent="0.2">
      <c r="A14" s="1"/>
      <c r="B14" s="64" t="s">
        <v>30</v>
      </c>
      <c r="C14" s="65" t="s">
        <v>31</v>
      </c>
      <c r="D14" s="66">
        <v>0.03</v>
      </c>
      <c r="E14" s="1"/>
      <c r="F14" s="28"/>
      <c r="G14" s="21"/>
      <c r="H14" s="21"/>
    </row>
    <row r="15" spans="1:8" x14ac:dyDescent="0.2">
      <c r="A15" s="1"/>
      <c r="B15" s="55" t="s">
        <v>32</v>
      </c>
      <c r="C15" s="56" t="s">
        <v>33</v>
      </c>
      <c r="D15" s="57">
        <v>6.4999999999999997E-3</v>
      </c>
      <c r="E15" s="1"/>
      <c r="F15" s="21"/>
      <c r="G15" s="21"/>
      <c r="H15" s="21"/>
    </row>
    <row r="16" spans="1:8" x14ac:dyDescent="0.2">
      <c r="A16" s="1"/>
      <c r="B16" s="55" t="s">
        <v>34</v>
      </c>
      <c r="C16" s="56" t="s">
        <v>35</v>
      </c>
      <c r="D16" s="57">
        <v>0.03</v>
      </c>
      <c r="E16" s="1"/>
      <c r="F16" s="21"/>
      <c r="G16" s="21"/>
      <c r="H16" s="21"/>
    </row>
    <row r="17" spans="1:10" x14ac:dyDescent="0.2">
      <c r="A17" s="1"/>
      <c r="B17" s="67" t="s">
        <v>36</v>
      </c>
      <c r="C17" s="68" t="s">
        <v>37</v>
      </c>
      <c r="D17" s="69">
        <v>0.02</v>
      </c>
      <c r="E17" s="1"/>
      <c r="F17" s="181"/>
      <c r="G17" s="181"/>
      <c r="H17" s="181"/>
    </row>
    <row r="18" spans="1:10" ht="13.9" customHeight="1" x14ac:dyDescent="0.2">
      <c r="A18" s="1"/>
      <c r="B18" s="55"/>
      <c r="C18" s="56"/>
      <c r="D18" s="76"/>
      <c r="E18" s="1"/>
      <c r="F18" s="180" t="s">
        <v>51</v>
      </c>
      <c r="G18" s="180"/>
      <c r="H18" s="180"/>
    </row>
    <row r="19" spans="1:10" x14ac:dyDescent="0.2">
      <c r="A19" s="3"/>
      <c r="B19" s="52">
        <v>6</v>
      </c>
      <c r="C19" s="53" t="s">
        <v>38</v>
      </c>
      <c r="D19" s="54">
        <v>0.01</v>
      </c>
      <c r="E19" s="3"/>
      <c r="F19" s="182" t="s">
        <v>50</v>
      </c>
      <c r="G19" s="182"/>
      <c r="H19" s="182"/>
    </row>
    <row r="20" spans="1:10" x14ac:dyDescent="0.2">
      <c r="A20" s="3"/>
      <c r="B20" s="185"/>
      <c r="C20" s="185"/>
      <c r="D20" s="185"/>
      <c r="E20" s="4"/>
      <c r="F20" s="183"/>
      <c r="G20" s="183"/>
      <c r="H20" s="183"/>
    </row>
    <row r="21" spans="1:10" ht="13.5" thickBot="1" x14ac:dyDescent="0.25">
      <c r="A21" s="3"/>
      <c r="B21" s="49"/>
      <c r="C21" s="50" t="s">
        <v>46</v>
      </c>
      <c r="D21" s="51">
        <f>(((1+D7+D8+D9)*(1+D19)*(1+D11)/(1-D13))-1)</f>
        <v>0.25</v>
      </c>
      <c r="E21" s="4"/>
      <c r="F21" s="183"/>
      <c r="G21" s="183"/>
      <c r="H21" s="183"/>
    </row>
    <row r="22" spans="1:10" x14ac:dyDescent="0.2">
      <c r="A22" s="3"/>
      <c r="D22" s="18"/>
      <c r="E22" s="5"/>
      <c r="F22" s="183"/>
      <c r="G22" s="183"/>
      <c r="H22" s="183"/>
    </row>
    <row r="23" spans="1:10" ht="13.5" thickBot="1" x14ac:dyDescent="0.25">
      <c r="A23" s="3"/>
      <c r="B23" s="48" t="s">
        <v>47</v>
      </c>
      <c r="C23" s="28"/>
      <c r="D23" s="18"/>
      <c r="E23" s="5"/>
      <c r="F23" s="183"/>
      <c r="G23" s="183"/>
      <c r="H23" s="183"/>
    </row>
    <row r="24" spans="1:10" x14ac:dyDescent="0.2">
      <c r="A24" s="3"/>
      <c r="B24" s="186" t="s">
        <v>53</v>
      </c>
      <c r="C24" s="186"/>
      <c r="D24" s="186"/>
      <c r="E24" s="5"/>
      <c r="F24" s="183"/>
      <c r="G24" s="183"/>
      <c r="H24" s="183"/>
    </row>
    <row r="25" spans="1:10" ht="13.5" thickBot="1" x14ac:dyDescent="0.25">
      <c r="B25" s="187" t="s">
        <v>52</v>
      </c>
      <c r="C25" s="187"/>
      <c r="D25" s="187"/>
      <c r="F25" s="184"/>
      <c r="G25" s="184"/>
      <c r="H25" s="184"/>
    </row>
    <row r="27" spans="1:10" x14ac:dyDescent="0.2">
      <c r="A27" s="28"/>
      <c r="B27" s="28"/>
      <c r="C27" s="28"/>
      <c r="D27" s="28"/>
      <c r="E27" s="33"/>
      <c r="F27" s="33"/>
      <c r="G27" s="33"/>
      <c r="H27" s="33"/>
      <c r="I27" s="33"/>
      <c r="J27" s="21"/>
    </row>
    <row r="28" spans="1:10" x14ac:dyDescent="0.2">
      <c r="A28" s="28"/>
      <c r="B28" s="28"/>
      <c r="C28" s="28"/>
      <c r="D28" s="28"/>
      <c r="E28" s="28"/>
      <c r="F28" s="28"/>
      <c r="G28" s="28"/>
      <c r="H28" s="28"/>
      <c r="I28" s="28"/>
    </row>
    <row r="29" spans="1:10" ht="14.45" customHeight="1" x14ac:dyDescent="0.2">
      <c r="B29" s="28"/>
      <c r="C29" s="28"/>
      <c r="D29" s="28"/>
      <c r="E29" s="22"/>
      <c r="F29" s="28"/>
      <c r="G29" s="28"/>
      <c r="H29" s="28"/>
    </row>
    <row r="30" spans="1:10" ht="15" x14ac:dyDescent="0.2">
      <c r="B30" s="28"/>
      <c r="C30" s="28"/>
      <c r="D30" s="28"/>
      <c r="E30" s="23"/>
      <c r="F30" s="28"/>
      <c r="G30" s="28"/>
      <c r="H30" s="28"/>
    </row>
    <row r="31" spans="1:10" ht="15" x14ac:dyDescent="0.2">
      <c r="B31" s="28"/>
      <c r="C31" s="28"/>
      <c r="D31" s="28"/>
      <c r="E31" s="23"/>
      <c r="F31" s="28"/>
      <c r="G31" s="28"/>
      <c r="H31" s="28"/>
    </row>
    <row r="32" spans="1:10" ht="15" x14ac:dyDescent="0.2">
      <c r="B32" s="28"/>
      <c r="C32" s="28"/>
      <c r="D32" s="28"/>
      <c r="E32" s="23"/>
      <c r="F32" s="28"/>
      <c r="G32" s="28"/>
      <c r="H32" s="28"/>
    </row>
    <row r="33" spans="2:8" ht="15" x14ac:dyDescent="0.2">
      <c r="B33" s="29"/>
      <c r="C33" s="29"/>
      <c r="D33" s="29"/>
      <c r="E33" s="30"/>
      <c r="F33" s="29"/>
      <c r="G33" s="29"/>
      <c r="H33" s="29"/>
    </row>
    <row r="34" spans="2:8" ht="15" x14ac:dyDescent="0.2">
      <c r="E34" s="23"/>
    </row>
    <row r="35" spans="2:8" ht="15" x14ac:dyDescent="0.2">
      <c r="E35" s="24"/>
    </row>
  </sheetData>
  <sheetProtection algorithmName="SHA-512" hashValue="eyPuh2iXQmE5lBtbob1L825IGYB6TIZZ5cFtGQlM1MX0vkos8T+bbvoJVmVdVvTXlBxP3sS9vc3yNF7dGDOrEw==" saltValue="CaxJnhFIBtTqkBpEb0Eppg=="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pageSetup paperSize="9" orientation="landscape" r:id="rId1"/>
  <headerFooter>
    <oddHeader>&amp;L
&amp;G&amp;C&amp;"-,Negrito"&amp;11&amp;K03+039
UNIDADE DE ENGENHARIA&amp;R&amp;"-,Negrito"&amp;K03+039
PROCESSO Nº. xxxxxxx/20xx</oddHeader>
    <oddFooter>&amp;R&amp;"-,Regular"&amp;9&amp;K03+039Pág.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Planilha de Orçamento</vt:lpstr>
      <vt:lpstr>BDI</vt:lpstr>
      <vt:lpstr>BDI!Area_de_impressao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Barbara Schaffer</cp:lastModifiedBy>
  <cp:lastPrinted>2020-11-19T14:06:45Z</cp:lastPrinted>
  <dcterms:created xsi:type="dcterms:W3CDTF">2000-05-25T11:19:14Z</dcterms:created>
  <dcterms:modified xsi:type="dcterms:W3CDTF">2020-11-19T14:10:51Z</dcterms:modified>
</cp:coreProperties>
</file>